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ЭЗ проект бюджета  2020-2022гг\"/>
    </mc:Choice>
  </mc:AlternateContent>
  <bookViews>
    <workbookView xWindow="480" yWindow="2070" windowWidth="18195" windowHeight="10035" tabRatio="827"/>
  </bookViews>
  <sheets>
    <sheet name="Доходы" sheetId="1" r:id="rId1"/>
    <sheet name="Расходы" sheetId="3" r:id="rId2"/>
  </sheets>
  <externalReferences>
    <externalReference r:id="rId3"/>
    <externalReference r:id="rId4"/>
    <externalReference r:id="rId5"/>
    <externalReference r:id="rId6"/>
  </externalReferences>
  <calcPr calcId="162913"/>
</workbook>
</file>

<file path=xl/calcChain.xml><?xml version="1.0" encoding="utf-8"?>
<calcChain xmlns="http://schemas.openxmlformats.org/spreadsheetml/2006/main">
  <c r="D48" i="1" l="1"/>
  <c r="D49" i="1"/>
  <c r="E58" i="3" l="1"/>
  <c r="C58" i="3"/>
  <c r="E18" i="3"/>
  <c r="C18" i="3"/>
  <c r="E68" i="3"/>
  <c r="E67" i="3"/>
  <c r="C68" i="3"/>
  <c r="C67" i="3"/>
  <c r="E65" i="3"/>
  <c r="C65" i="3"/>
  <c r="E62" i="3"/>
  <c r="C62" i="3"/>
  <c r="E61" i="3"/>
  <c r="C61" i="3"/>
  <c r="E60" i="3"/>
  <c r="C60" i="3"/>
  <c r="E59" i="3"/>
  <c r="C59" i="3"/>
  <c r="E50" i="3"/>
  <c r="C50" i="3"/>
  <c r="E48" i="3"/>
  <c r="C48" i="3"/>
  <c r="E47" i="3"/>
  <c r="C47" i="3"/>
  <c r="E46" i="3"/>
  <c r="C46" i="3"/>
  <c r="E45" i="3"/>
  <c r="C45" i="3"/>
  <c r="E44" i="3"/>
  <c r="C44" i="3"/>
  <c r="E42" i="3"/>
  <c r="C42" i="3"/>
  <c r="E40" i="3"/>
  <c r="C40" i="3"/>
  <c r="E39" i="3"/>
  <c r="C39" i="3"/>
  <c r="E38" i="3"/>
  <c r="C38" i="3"/>
  <c r="E33" i="3"/>
  <c r="C33" i="3"/>
  <c r="E32" i="3"/>
  <c r="C32" i="3"/>
  <c r="E31" i="3"/>
  <c r="C31" i="3"/>
  <c r="E30" i="3"/>
  <c r="C30" i="3"/>
  <c r="E28" i="3"/>
  <c r="C28" i="3"/>
  <c r="E26" i="3"/>
  <c r="C26" i="3"/>
  <c r="E24" i="3"/>
  <c r="E23" i="3"/>
  <c r="C24" i="3"/>
  <c r="C23" i="3"/>
  <c r="E21" i="3"/>
  <c r="E20" i="3"/>
  <c r="C21" i="3"/>
  <c r="C20" i="3"/>
  <c r="E17" i="3"/>
  <c r="C17" i="3"/>
  <c r="E16" i="3"/>
  <c r="C16" i="3"/>
  <c r="E15" i="3"/>
  <c r="C15" i="3"/>
  <c r="E14" i="3"/>
  <c r="C14" i="3"/>
  <c r="E13" i="3"/>
  <c r="C13" i="3"/>
  <c r="E12" i="3"/>
  <c r="C12" i="3"/>
  <c r="E11" i="3"/>
  <c r="C11" i="3"/>
  <c r="H68" i="3" l="1"/>
  <c r="H67" i="3"/>
  <c r="H65" i="3"/>
  <c r="H62" i="3"/>
  <c r="H61" i="3"/>
  <c r="H60" i="3" l="1"/>
  <c r="H59" i="3"/>
  <c r="H58" i="3"/>
  <c r="H50" i="3"/>
  <c r="H48" i="3"/>
  <c r="H47" i="3"/>
  <c r="H46" i="3"/>
  <c r="H45" i="3"/>
  <c r="H44" i="3"/>
  <c r="H42" i="3"/>
  <c r="H40" i="3"/>
  <c r="H39" i="3"/>
  <c r="H38" i="3"/>
  <c r="H33" i="3"/>
  <c r="H32" i="3"/>
  <c r="H31" i="3"/>
  <c r="H30" i="3"/>
  <c r="H28" i="3"/>
  <c r="H26" i="3"/>
  <c r="H23" i="3"/>
  <c r="H21" i="3"/>
  <c r="H20" i="3"/>
  <c r="H18" i="3"/>
  <c r="H16" i="3"/>
  <c r="H15" i="3"/>
  <c r="H14" i="3"/>
  <c r="H13" i="3"/>
  <c r="H12" i="3"/>
  <c r="H11" i="3"/>
  <c r="G32" i="3" l="1"/>
  <c r="G47" i="1" l="1"/>
  <c r="G45" i="1"/>
  <c r="G44" i="1"/>
  <c r="G43" i="1"/>
  <c r="G42" i="1"/>
  <c r="G39" i="1"/>
  <c r="G38" i="1"/>
  <c r="G30" i="1"/>
  <c r="G29" i="1"/>
  <c r="G28" i="1"/>
  <c r="G27" i="1"/>
  <c r="G25" i="1"/>
  <c r="G24" i="1"/>
  <c r="G20" i="1"/>
  <c r="G21" i="1"/>
  <c r="G19" i="1"/>
  <c r="G18" i="1"/>
  <c r="G17" i="1"/>
  <c r="G16" i="1"/>
  <c r="G15" i="1"/>
  <c r="G14" i="1"/>
  <c r="D47" i="1"/>
  <c r="B47" i="1"/>
  <c r="D46" i="1"/>
  <c r="B46" i="1"/>
  <c r="D45" i="1"/>
  <c r="B45" i="1"/>
  <c r="D44" i="1"/>
  <c r="B44" i="1"/>
  <c r="D43" i="1"/>
  <c r="B43" i="1"/>
  <c r="D42" i="1"/>
  <c r="B42" i="1"/>
  <c r="D39" i="1"/>
  <c r="B39" i="1"/>
  <c r="D38" i="1"/>
  <c r="B38" i="1"/>
  <c r="D36" i="1"/>
  <c r="B36" i="1"/>
  <c r="D30" i="1"/>
  <c r="B30" i="1"/>
  <c r="D29" i="1"/>
  <c r="B29" i="1"/>
  <c r="D28" i="1"/>
  <c r="B28" i="1"/>
  <c r="D27" i="1"/>
  <c r="B27" i="1"/>
  <c r="D26" i="1"/>
  <c r="B26" i="1"/>
  <c r="D25" i="1"/>
  <c r="B25" i="1"/>
  <c r="D24" i="1"/>
  <c r="B24" i="1"/>
  <c r="D21" i="1"/>
  <c r="B21" i="1"/>
  <c r="D19" i="1"/>
  <c r="B19" i="1"/>
  <c r="D16" i="1"/>
  <c r="B16" i="1"/>
  <c r="D18" i="1"/>
  <c r="B18" i="1"/>
  <c r="D17" i="1"/>
  <c r="B17" i="1"/>
  <c r="D15" i="1"/>
  <c r="B15" i="1"/>
  <c r="D14" i="1"/>
  <c r="B14" i="1"/>
  <c r="H20" i="1" l="1"/>
  <c r="K16" i="1"/>
  <c r="F16" i="1"/>
  <c r="H16" i="1"/>
  <c r="L16" i="1"/>
  <c r="I16" i="1"/>
  <c r="G29" i="3" l="1"/>
  <c r="G27" i="3"/>
  <c r="G16" i="3"/>
  <c r="J14" i="3" l="1"/>
  <c r="K14" i="3" s="1"/>
  <c r="L14" i="3"/>
  <c r="M14" i="3" s="1"/>
  <c r="G23" i="1" l="1"/>
  <c r="G15" i="3"/>
  <c r="G12" i="3"/>
  <c r="G11" i="3"/>
  <c r="G13" i="3"/>
  <c r="G14" i="3"/>
  <c r="G17" i="3"/>
  <c r="G18" i="3"/>
  <c r="G20" i="3"/>
  <c r="G21" i="3"/>
  <c r="G23" i="3"/>
  <c r="G24" i="3"/>
  <c r="G26" i="3"/>
  <c r="G28" i="3"/>
  <c r="G30" i="3"/>
  <c r="G31" i="3"/>
  <c r="G33" i="3"/>
  <c r="G38" i="3"/>
  <c r="G39" i="3"/>
  <c r="G40" i="3"/>
  <c r="G42" i="3"/>
  <c r="G44" i="3"/>
  <c r="G45" i="3"/>
  <c r="G46" i="3"/>
  <c r="G47" i="3"/>
  <c r="G48" i="3"/>
  <c r="G50" i="3"/>
  <c r="G58" i="3"/>
  <c r="G59" i="3"/>
  <c r="G60" i="3"/>
  <c r="G61" i="3"/>
  <c r="G62" i="3"/>
  <c r="G65" i="3"/>
  <c r="G67" i="3"/>
  <c r="G68" i="3"/>
  <c r="G41" i="1"/>
  <c r="G13" i="1"/>
  <c r="L21" i="1"/>
  <c r="H21" i="1"/>
  <c r="B41" i="1"/>
  <c r="J20" i="1" l="1"/>
  <c r="J16" i="1"/>
  <c r="J21" i="1"/>
  <c r="J17" i="1"/>
  <c r="J14" i="1"/>
  <c r="J18" i="1"/>
  <c r="J15" i="1"/>
  <c r="J19" i="1"/>
  <c r="B13" i="1"/>
  <c r="B23" i="1"/>
  <c r="D23" i="1"/>
  <c r="I23" i="1" s="1"/>
  <c r="D13" i="1"/>
  <c r="D41" i="1"/>
  <c r="F21" i="1"/>
  <c r="I21" i="1"/>
  <c r="K21" i="1"/>
  <c r="J67" i="3"/>
  <c r="J68" i="3"/>
  <c r="J23" i="3"/>
  <c r="E47" i="1" l="1"/>
  <c r="E45" i="1"/>
  <c r="E43" i="1"/>
  <c r="E46" i="1"/>
  <c r="E44" i="1"/>
  <c r="E42" i="1"/>
  <c r="E20" i="1"/>
  <c r="E15" i="1"/>
  <c r="E18" i="1"/>
  <c r="E19" i="1"/>
  <c r="E14" i="1"/>
  <c r="E17" i="1"/>
  <c r="E16" i="1"/>
  <c r="E21" i="1"/>
  <c r="C16" i="1"/>
  <c r="C20" i="1"/>
  <c r="C21" i="1"/>
  <c r="C22" i="1" l="1"/>
  <c r="F26" i="1"/>
  <c r="E26" i="1"/>
  <c r="E22" i="1"/>
  <c r="C26" i="1"/>
  <c r="L46" i="3" l="1"/>
  <c r="M46" i="3" s="1"/>
  <c r="J46" i="3" l="1"/>
  <c r="K46" i="3" s="1"/>
  <c r="L47" i="1"/>
  <c r="L45" i="1"/>
  <c r="L44" i="1"/>
  <c r="L43" i="1"/>
  <c r="L42" i="1"/>
  <c r="L39" i="1"/>
  <c r="L38" i="1"/>
  <c r="L37" i="1"/>
  <c r="L30" i="1"/>
  <c r="L29" i="1"/>
  <c r="L28" i="1"/>
  <c r="L27" i="1"/>
  <c r="L25" i="1"/>
  <c r="L19" i="1"/>
  <c r="L18" i="1"/>
  <c r="L17" i="1"/>
  <c r="L15" i="1"/>
  <c r="L14" i="1"/>
  <c r="K15" i="1"/>
  <c r="K14" i="1"/>
  <c r="K47" i="1"/>
  <c r="K45" i="1"/>
  <c r="K44" i="1"/>
  <c r="K43" i="1"/>
  <c r="K42" i="1"/>
  <c r="K39" i="1"/>
  <c r="K38" i="1"/>
  <c r="K37" i="1"/>
  <c r="K30" i="1"/>
  <c r="K29" i="1"/>
  <c r="K28" i="1"/>
  <c r="K27" i="1"/>
  <c r="K25" i="1"/>
  <c r="K19" i="1"/>
  <c r="K18" i="1"/>
  <c r="K17" i="1"/>
  <c r="I47" i="1"/>
  <c r="H47" i="1"/>
  <c r="F47" i="1"/>
  <c r="E40" i="1"/>
  <c r="L23" i="1" l="1"/>
  <c r="L24" i="1"/>
  <c r="C40" i="1"/>
  <c r="K23" i="1"/>
  <c r="K24" i="1"/>
  <c r="J25" i="1" l="1"/>
  <c r="F45" i="1"/>
  <c r="F44" i="1"/>
  <c r="F43" i="1"/>
  <c r="F42" i="1"/>
  <c r="F39" i="1"/>
  <c r="F38" i="1"/>
  <c r="F37" i="1"/>
  <c r="F36" i="1"/>
  <c r="F30" i="1"/>
  <c r="F29" i="1"/>
  <c r="F28" i="1"/>
  <c r="F27" i="1"/>
  <c r="F25" i="1"/>
  <c r="F24" i="1"/>
  <c r="F19" i="1"/>
  <c r="F18" i="1"/>
  <c r="F17" i="1"/>
  <c r="F15" i="1"/>
  <c r="F14" i="1"/>
  <c r="I27" i="1"/>
  <c r="H27" i="1"/>
  <c r="I25" i="1"/>
  <c r="H25" i="1"/>
  <c r="J27" i="1" l="1"/>
  <c r="F23" i="1"/>
  <c r="H14" i="1" l="1"/>
  <c r="H45" i="1"/>
  <c r="H44" i="1"/>
  <c r="H43" i="1"/>
  <c r="H42" i="1"/>
  <c r="H39" i="1"/>
  <c r="H38" i="1"/>
  <c r="H37" i="1"/>
  <c r="H30" i="1"/>
  <c r="H29" i="1"/>
  <c r="H28" i="1"/>
  <c r="H24" i="1"/>
  <c r="H18" i="1"/>
  <c r="H17" i="1"/>
  <c r="H15" i="1"/>
  <c r="H19" i="1"/>
  <c r="H22" i="3" l="1"/>
  <c r="E22" i="3"/>
  <c r="C22" i="3"/>
  <c r="G22" i="3" l="1"/>
  <c r="L13" i="1"/>
  <c r="C19" i="1"/>
  <c r="K13" i="1"/>
  <c r="F13" i="1"/>
  <c r="C15" i="1"/>
  <c r="H13" i="1"/>
  <c r="L68" i="3" l="1"/>
  <c r="M68" i="3" s="1"/>
  <c r="L67" i="3"/>
  <c r="M67" i="3" s="1"/>
  <c r="L65" i="3"/>
  <c r="M65" i="3" s="1"/>
  <c r="L64" i="3"/>
  <c r="L62" i="3"/>
  <c r="M62" i="3" s="1"/>
  <c r="L61" i="3"/>
  <c r="M61" i="3" s="1"/>
  <c r="L60" i="3"/>
  <c r="M60" i="3" s="1"/>
  <c r="L59" i="3"/>
  <c r="M59" i="3" s="1"/>
  <c r="L58" i="3"/>
  <c r="M58" i="3" s="1"/>
  <c r="L50" i="3"/>
  <c r="M50" i="3" s="1"/>
  <c r="L48" i="3"/>
  <c r="M48" i="3" s="1"/>
  <c r="L47" i="3"/>
  <c r="M47" i="3" s="1"/>
  <c r="L45" i="3"/>
  <c r="M45" i="3" s="1"/>
  <c r="L44" i="3"/>
  <c r="M44" i="3" s="1"/>
  <c r="L42" i="3"/>
  <c r="M42" i="3" s="1"/>
  <c r="L40" i="3"/>
  <c r="M40" i="3" s="1"/>
  <c r="L39" i="3"/>
  <c r="M39" i="3" s="1"/>
  <c r="L38" i="3"/>
  <c r="M38" i="3" s="1"/>
  <c r="L33" i="3"/>
  <c r="M33" i="3" s="1"/>
  <c r="L31" i="3"/>
  <c r="M31" i="3" s="1"/>
  <c r="L30" i="3"/>
  <c r="M30" i="3" s="1"/>
  <c r="L28" i="3"/>
  <c r="M28" i="3" s="1"/>
  <c r="L26" i="3"/>
  <c r="M26" i="3" s="1"/>
  <c r="L23" i="3"/>
  <c r="M23" i="3" s="1"/>
  <c r="L21" i="3"/>
  <c r="M21" i="3" s="1"/>
  <c r="L20" i="3"/>
  <c r="M20" i="3" s="1"/>
  <c r="L18" i="3"/>
  <c r="M18" i="3" s="1"/>
  <c r="L16" i="3"/>
  <c r="M16" i="3" s="1"/>
  <c r="L15" i="3"/>
  <c r="M15" i="3" s="1"/>
  <c r="L13" i="3"/>
  <c r="M13" i="3" s="1"/>
  <c r="L12" i="3"/>
  <c r="M12" i="3" s="1"/>
  <c r="L11" i="3"/>
  <c r="M11" i="3" s="1"/>
  <c r="C66" i="3" l="1"/>
  <c r="C63" i="3"/>
  <c r="C57" i="3"/>
  <c r="C51" i="3"/>
  <c r="C49" i="3"/>
  <c r="C43" i="3"/>
  <c r="C41" i="3"/>
  <c r="C37" i="3"/>
  <c r="C25" i="3"/>
  <c r="L22" i="3"/>
  <c r="M22" i="3" s="1"/>
  <c r="C19" i="3"/>
  <c r="C10" i="3"/>
  <c r="C9" i="3" l="1"/>
  <c r="K56" i="3"/>
  <c r="M56" i="3" s="1"/>
  <c r="K55" i="3"/>
  <c r="M55" i="3" s="1"/>
  <c r="K54" i="3"/>
  <c r="M54" i="3" s="1"/>
  <c r="K53" i="3"/>
  <c r="M53" i="3" s="1"/>
  <c r="K52" i="3"/>
  <c r="M52" i="3" s="1"/>
  <c r="K51" i="3"/>
  <c r="M51" i="3" s="1"/>
  <c r="K68" i="3"/>
  <c r="K67" i="3"/>
  <c r="J65" i="3"/>
  <c r="K65" i="3" s="1"/>
  <c r="J64" i="3"/>
  <c r="J62" i="3"/>
  <c r="K62" i="3" s="1"/>
  <c r="J61" i="3"/>
  <c r="K61" i="3" s="1"/>
  <c r="J60" i="3"/>
  <c r="K60" i="3" s="1"/>
  <c r="J59" i="3"/>
  <c r="K59" i="3" s="1"/>
  <c r="J58" i="3"/>
  <c r="K58" i="3" s="1"/>
  <c r="J56" i="3"/>
  <c r="J55" i="3"/>
  <c r="J54" i="3"/>
  <c r="J53" i="3"/>
  <c r="J52" i="3"/>
  <c r="J50" i="3"/>
  <c r="K50" i="3" s="1"/>
  <c r="J48" i="3"/>
  <c r="K48" i="3" s="1"/>
  <c r="J47" i="3"/>
  <c r="K47" i="3" s="1"/>
  <c r="J45" i="3"/>
  <c r="K45" i="3" s="1"/>
  <c r="J44" i="3"/>
  <c r="K44" i="3" s="1"/>
  <c r="J42" i="3"/>
  <c r="K42" i="3" s="1"/>
  <c r="J40" i="3"/>
  <c r="K40" i="3" s="1"/>
  <c r="J39" i="3"/>
  <c r="K39" i="3" s="1"/>
  <c r="J38" i="3"/>
  <c r="K38" i="3" s="1"/>
  <c r="J33" i="3"/>
  <c r="K33" i="3" s="1"/>
  <c r="J31" i="3"/>
  <c r="K31" i="3" s="1"/>
  <c r="J30" i="3"/>
  <c r="K30" i="3" s="1"/>
  <c r="J29" i="3"/>
  <c r="L29" i="3" s="1"/>
  <c r="J28" i="3"/>
  <c r="K28" i="3" s="1"/>
  <c r="J26" i="3"/>
  <c r="K26" i="3" s="1"/>
  <c r="K23" i="3"/>
  <c r="J21" i="3"/>
  <c r="K21" i="3" s="1"/>
  <c r="J20" i="3"/>
  <c r="K20" i="3" s="1"/>
  <c r="J18" i="3"/>
  <c r="K18" i="3" s="1"/>
  <c r="J16" i="3"/>
  <c r="J15" i="3"/>
  <c r="K15" i="3" s="1"/>
  <c r="J13" i="3"/>
  <c r="K13" i="3" s="1"/>
  <c r="J12" i="3"/>
  <c r="K12" i="3" s="1"/>
  <c r="J11" i="3"/>
  <c r="K11" i="3" s="1"/>
  <c r="H66" i="3"/>
  <c r="L66" i="3" s="1"/>
  <c r="M66" i="3" s="1"/>
  <c r="H63" i="3"/>
  <c r="L63" i="3" s="1"/>
  <c r="M63" i="3" s="1"/>
  <c r="H57" i="3"/>
  <c r="L57" i="3" s="1"/>
  <c r="M57" i="3" s="1"/>
  <c r="H51" i="3"/>
  <c r="H49" i="3"/>
  <c r="L49" i="3" s="1"/>
  <c r="M49" i="3" s="1"/>
  <c r="H43" i="3"/>
  <c r="L43" i="3" s="1"/>
  <c r="M43" i="3" s="1"/>
  <c r="H41" i="3"/>
  <c r="L41" i="3" s="1"/>
  <c r="M41" i="3" s="1"/>
  <c r="H37" i="3"/>
  <c r="H25" i="3"/>
  <c r="H19" i="3"/>
  <c r="L19" i="3" s="1"/>
  <c r="M19" i="3" s="1"/>
  <c r="H10" i="3"/>
  <c r="E66" i="3"/>
  <c r="G66" i="3" s="1"/>
  <c r="E63" i="3"/>
  <c r="G63" i="3" s="1"/>
  <c r="E57" i="3"/>
  <c r="G57" i="3" s="1"/>
  <c r="E51" i="3"/>
  <c r="E49" i="3"/>
  <c r="G49" i="3" s="1"/>
  <c r="E43" i="3"/>
  <c r="G43" i="3" s="1"/>
  <c r="E41" i="3"/>
  <c r="G41" i="3" s="1"/>
  <c r="E37" i="3"/>
  <c r="G37" i="3" s="1"/>
  <c r="E25" i="3"/>
  <c r="G25" i="3" s="1"/>
  <c r="J22" i="3"/>
  <c r="K22" i="3" s="1"/>
  <c r="E19" i="3"/>
  <c r="G19" i="3" s="1"/>
  <c r="E10" i="3"/>
  <c r="G10" i="3" l="1"/>
  <c r="E9" i="3"/>
  <c r="D66" i="3"/>
  <c r="D17" i="3"/>
  <c r="L10" i="3"/>
  <c r="M10" i="3" s="1"/>
  <c r="H9" i="3"/>
  <c r="L37" i="3"/>
  <c r="M37" i="3" s="1"/>
  <c r="J63" i="3"/>
  <c r="K63" i="3" s="1"/>
  <c r="J37" i="3"/>
  <c r="K37" i="3" s="1"/>
  <c r="L25" i="3"/>
  <c r="M25" i="3" s="1"/>
  <c r="J25" i="3"/>
  <c r="K25" i="3" s="1"/>
  <c r="J19" i="3"/>
  <c r="K19" i="3" s="1"/>
  <c r="J66" i="3"/>
  <c r="K66" i="3" s="1"/>
  <c r="J57" i="3"/>
  <c r="K57" i="3" s="1"/>
  <c r="L53" i="3"/>
  <c r="L55" i="3"/>
  <c r="L52" i="3"/>
  <c r="L54" i="3"/>
  <c r="L56" i="3"/>
  <c r="J49" i="3"/>
  <c r="K49" i="3" s="1"/>
  <c r="J43" i="3"/>
  <c r="K43" i="3" s="1"/>
  <c r="J41" i="3"/>
  <c r="K41" i="3" s="1"/>
  <c r="J10" i="3"/>
  <c r="K10" i="3" s="1"/>
  <c r="D49" i="3"/>
  <c r="D63" i="3"/>
  <c r="D25" i="3"/>
  <c r="D22" i="3"/>
  <c r="D43" i="3"/>
  <c r="D57" i="3"/>
  <c r="D41" i="3"/>
  <c r="D19" i="3"/>
  <c r="D37" i="3"/>
  <c r="D10" i="3"/>
  <c r="J51" i="3"/>
  <c r="G9" i="3" l="1"/>
  <c r="F17" i="3"/>
  <c r="I17" i="3"/>
  <c r="J9" i="3"/>
  <c r="K9" i="3" s="1"/>
  <c r="L9" i="3"/>
  <c r="M9" i="3" s="1"/>
  <c r="I41" i="3"/>
  <c r="L51" i="3"/>
  <c r="F41" i="3"/>
  <c r="D9" i="3"/>
  <c r="I66" i="3"/>
  <c r="I63" i="3"/>
  <c r="I57" i="3"/>
  <c r="I37" i="3"/>
  <c r="I25" i="3"/>
  <c r="I22" i="3"/>
  <c r="I19" i="3"/>
  <c r="I10" i="3"/>
  <c r="I49" i="3"/>
  <c r="I43" i="3"/>
  <c r="F66" i="3"/>
  <c r="F63" i="3"/>
  <c r="F57" i="3"/>
  <c r="F37" i="3"/>
  <c r="F25" i="3"/>
  <c r="F22" i="3"/>
  <c r="F19" i="3"/>
  <c r="F10" i="3"/>
  <c r="F49" i="3"/>
  <c r="F43" i="3"/>
  <c r="F9" i="3" l="1"/>
  <c r="I9" i="3"/>
  <c r="I39" i="1"/>
  <c r="I38" i="1"/>
  <c r="I37" i="1"/>
  <c r="I30" i="1"/>
  <c r="I29" i="1"/>
  <c r="I28" i="1"/>
  <c r="I24" i="1"/>
  <c r="I19" i="1"/>
  <c r="I18" i="1"/>
  <c r="I17" i="1"/>
  <c r="I15" i="1"/>
  <c r="I14" i="1"/>
  <c r="I13" i="1"/>
  <c r="I45" i="1" l="1"/>
  <c r="I44" i="1"/>
  <c r="I43" i="1"/>
  <c r="I42" i="1"/>
  <c r="L41" i="1" l="1"/>
  <c r="K41" i="1"/>
  <c r="F41" i="1"/>
  <c r="H41" i="1"/>
  <c r="E27" i="1"/>
  <c r="E25" i="1"/>
  <c r="C25" i="1"/>
  <c r="C27" i="1"/>
  <c r="C38" i="1"/>
  <c r="G12" i="1"/>
  <c r="H23" i="1"/>
  <c r="I41" i="1"/>
  <c r="D12" i="1"/>
  <c r="B12" i="1"/>
  <c r="J38" i="1"/>
  <c r="B50" i="1"/>
  <c r="G50" i="1"/>
  <c r="C17" i="1"/>
  <c r="C28" i="1"/>
  <c r="C30" i="1"/>
  <c r="C37" i="1"/>
  <c r="C39" i="1"/>
  <c r="C43" i="1"/>
  <c r="C45" i="1"/>
  <c r="C47" i="1"/>
  <c r="E28" i="1"/>
  <c r="E30" i="1"/>
  <c r="E37" i="1"/>
  <c r="E39" i="1"/>
  <c r="J28" i="1"/>
  <c r="J30" i="1"/>
  <c r="J37" i="1"/>
  <c r="J39" i="1"/>
  <c r="J43" i="1"/>
  <c r="J45" i="1"/>
  <c r="J47" i="1"/>
  <c r="D50" i="1"/>
  <c r="C14" i="1"/>
  <c r="C18" i="1"/>
  <c r="C24" i="1"/>
  <c r="C29" i="1"/>
  <c r="C36" i="1"/>
  <c r="C42" i="1"/>
  <c r="C44" i="1"/>
  <c r="C46" i="1"/>
  <c r="E24" i="1"/>
  <c r="E29" i="1"/>
  <c r="E36" i="1"/>
  <c r="E38" i="1"/>
  <c r="J24" i="1"/>
  <c r="J29" i="1"/>
  <c r="J42" i="1"/>
  <c r="J44" i="1"/>
  <c r="L12" i="1" l="1"/>
  <c r="L50" i="1"/>
  <c r="L51" i="1" s="1"/>
  <c r="K50" i="1"/>
  <c r="K51" i="1" s="1"/>
  <c r="K12" i="1"/>
  <c r="D11" i="1"/>
  <c r="F50" i="1"/>
  <c r="F12" i="1"/>
  <c r="B11" i="1"/>
  <c r="K11" i="1"/>
  <c r="H50" i="1"/>
  <c r="H11" i="1" s="1"/>
  <c r="G11" i="1"/>
  <c r="H12" i="1"/>
  <c r="I50" i="1"/>
  <c r="I11" i="1" s="1"/>
  <c r="I12" i="1"/>
  <c r="E23" i="1"/>
  <c r="E12" i="1"/>
  <c r="C13" i="1"/>
  <c r="C12" i="1"/>
  <c r="J13" i="1"/>
  <c r="J12" i="1"/>
  <c r="J23" i="1"/>
  <c r="C41" i="1"/>
  <c r="C23" i="1"/>
  <c r="E41" i="1"/>
  <c r="E13" i="1"/>
  <c r="J41" i="1"/>
  <c r="L11" i="1" l="1"/>
  <c r="F11" i="1"/>
  <c r="E50" i="1"/>
  <c r="E11" i="1" s="1"/>
  <c r="C50" i="1"/>
  <c r="C11" i="1" s="1"/>
  <c r="J50" i="1"/>
  <c r="J11" i="1" s="1"/>
</calcChain>
</file>

<file path=xl/sharedStrings.xml><?xml version="1.0" encoding="utf-8"?>
<sst xmlns="http://schemas.openxmlformats.org/spreadsheetml/2006/main" count="224" uniqueCount="177">
  <si>
    <t>Виды доходов</t>
  </si>
  <si>
    <t xml:space="preserve"> </t>
  </si>
  <si>
    <t>НДФЛ</t>
  </si>
  <si>
    <t>Единый налог на вмененный доход</t>
  </si>
  <si>
    <t>Единый сельскохозяйственный налог</t>
  </si>
  <si>
    <t>Государственная пошлина</t>
  </si>
  <si>
    <t>Неналоговые доходы</t>
  </si>
  <si>
    <t>Платежи при пользовании природными ресурсами</t>
  </si>
  <si>
    <t>Доходы от продажи материальных и нематериальных активов</t>
  </si>
  <si>
    <t>Всего доходов</t>
  </si>
  <si>
    <t>Акцизы</t>
  </si>
  <si>
    <t>Налоговые доходы</t>
  </si>
  <si>
    <t>Налоговые и неналоговые доходы</t>
  </si>
  <si>
    <t>Расходы - всего, в том числе:</t>
  </si>
  <si>
    <t>0100</t>
  </si>
  <si>
    <t>Общегосударственные вопросы, в том числе:</t>
  </si>
  <si>
    <t>0102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</si>
  <si>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</si>
  <si>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</si>
  <si>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</si>
  <si>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</si>
  <si>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</si>
  <si>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</si>
  <si>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</si>
  <si>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</si>
  <si>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</si>
  <si>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</si>
  <si>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</si>
  <si>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</si>
  <si>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оборона, в том числе: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</si>
  <si>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</si>
  <si>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</si>
  <si>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</si>
  <si>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</si>
  <si>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</si>
  <si>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деятельность, в том числе: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</si>
  <si>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</si>
  <si>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</si>
  <si>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</si>
  <si>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экономика, в том числе:</t>
  </si>
  <si>
    <t>0401</t>
  </si>
  <si>
    <t>Общеэкономические вопросы</t>
  </si>
  <si>
    <t>0402</t>
  </si>
  <si>
    <t>Топливно-энергетический комплекс</t>
  </si>
  <si>
    <t>0405</t>
  </si>
  <si>
    <t>Сельское хозяйство и рыболовство</t>
  </si>
  <si>
    <t>0406</t>
  </si>
  <si>
    <t>Водное хозяйство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</si>
  <si>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</si>
  <si>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</si>
  <si>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</si>
  <si>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</si>
  <si>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</si>
  <si>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</si>
  <si>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</si>
  <si>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хозяйство, в том числе: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</si>
  <si>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</si>
  <si>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</si>
  <si>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</si>
  <si>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</si>
  <si>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</si>
  <si>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</si>
  <si>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0600</t>
  </si>
  <si>
    <t>Охрана окружающей среды, в том числе:</t>
  </si>
  <si>
    <t>0603</t>
  </si>
  <si>
    <t>Охрана объектов растительного и животного мира и среды их обитания</t>
  </si>
  <si>
    <t>0700</t>
  </si>
  <si>
    <t>Образование, в том числе: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</si>
  <si>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</si>
  <si>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</si>
  <si>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</si>
  <si>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</si>
  <si>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</si>
  <si>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</si>
  <si>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</si>
  <si>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</si>
  <si>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</si>
  <si>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кинематография, в том числе:</t>
  </si>
  <si>
    <t>0801</t>
  </si>
  <si>
    <t>Культура</t>
  </si>
  <si>
    <t>0900</t>
  </si>
  <si>
    <t>Здравоохранение, в том числе: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</si>
  <si>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</si>
  <si>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</si>
  <si>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</si>
  <si>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</si>
  <si>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</si>
  <si>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</si>
  <si>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0906</t>
  </si>
  <si>
    <t>Подготовка, переработка, хранение и обеспечение безопасности донорской крови и ее компонентов</t>
  </si>
  <si>
    <t>0909</t>
  </si>
  <si>
    <t>Другие вопросы в области здравоохранения</t>
  </si>
  <si>
    <t>1000</t>
  </si>
  <si>
    <t>Социальная политика, в том числе: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</si>
  <si>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</si>
  <si>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</si>
  <si>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</si>
  <si>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</si>
  <si>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</si>
  <si>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</si>
  <si>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</si>
  <si>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</si>
  <si>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</si>
  <si>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</si>
  <si>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</si>
  <si>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спорт, в том числе:</t>
  </si>
  <si>
    <t>1101</t>
  </si>
  <si>
    <t>Физическая культура</t>
  </si>
  <si>
    <t>1102</t>
  </si>
  <si>
    <t>Массовый спорт</t>
  </si>
  <si>
    <t>1400</t>
  </si>
  <si>
    <t>Межбюджетные трансферты бюджетам субъектов Российской Федерации и муниципальных образований общего характера, в том числе:</t>
  </si>
  <si>
    <t>1401</t>
  </si>
  <si>
    <t>1403</t>
  </si>
  <si>
    <t>Прочие межбюджетные трансферты общего характера</t>
  </si>
  <si>
    <t>№ РПР</t>
  </si>
  <si>
    <t>0107</t>
  </si>
  <si>
    <t>Обеспечение проведения выборов и референдумов</t>
  </si>
  <si>
    <t>0310</t>
  </si>
  <si>
    <t>Обеспечение пожарной безопасности</t>
  </si>
  <si>
    <t>0410</t>
  </si>
  <si>
    <t>Связь и информатика</t>
  </si>
  <si>
    <t>Наименование видов расходов</t>
  </si>
  <si>
    <t>Доходы от арендной платы за земельные участки</t>
  </si>
  <si>
    <t>% исп-я</t>
  </si>
  <si>
    <t>Прочие поступления от использования имущества</t>
  </si>
  <si>
    <t>Доходы от использования имущества</t>
  </si>
  <si>
    <t>Доходы от продажи земельных участков</t>
  </si>
  <si>
    <t>Патентная система</t>
  </si>
  <si>
    <t>Прочие неналоговые доходы</t>
  </si>
  <si>
    <t>Прочие безвозмездные поступления</t>
  </si>
  <si>
    <t>гр.7-гр.2</t>
  </si>
  <si>
    <t>гр.7-гр.4</t>
  </si>
  <si>
    <t>0703</t>
  </si>
  <si>
    <t>Дополнительное образование детей</t>
  </si>
  <si>
    <t>Доходы от части прибыли МУП</t>
  </si>
  <si>
    <t>Возврат МБТ</t>
  </si>
  <si>
    <t>на 2019 год</t>
  </si>
  <si>
    <t>Проект бюджета</t>
  </si>
  <si>
    <t>Структура доходов бюджета Каргатского района</t>
  </si>
  <si>
    <t>тыс. руб.</t>
  </si>
  <si>
    <t>доля, %</t>
  </si>
  <si>
    <t>Структура расходов бюджета Каргатского района</t>
  </si>
  <si>
    <t>Уточнённый план</t>
  </si>
  <si>
    <t>Ожидаемое исполнение</t>
  </si>
  <si>
    <t>Доходы от оказания платных услуг получателями средств</t>
  </si>
  <si>
    <t xml:space="preserve">Прочие доходы от компенсации затрат бюджетов </t>
  </si>
  <si>
    <t>Штрафы, санкции, возмещение ущерба</t>
  </si>
  <si>
    <t>Безвозмездные поступления</t>
  </si>
  <si>
    <t>Задолженность по отменённым налогам</t>
  </si>
  <si>
    <t>Отклонение (гр.10 - гр.7), тыс. руб.</t>
  </si>
  <si>
    <t>Отклонение (гр.12/ гр.7), %</t>
  </si>
  <si>
    <t>Отклонение (гр.10 - гр.5), тыс. руб.</t>
  </si>
  <si>
    <t>Отклонение (гр.14 / гр.5), %</t>
  </si>
  <si>
    <t>Прирост, снижение (гр.8/ гр.2)</t>
  </si>
  <si>
    <t>Прирост, снижение (гр.9/ гр.4)</t>
  </si>
  <si>
    <t>Субсидии</t>
  </si>
  <si>
    <t>Субвенции</t>
  </si>
  <si>
    <t xml:space="preserve">             к экспертному заключению</t>
  </si>
  <si>
    <t xml:space="preserve">             Приложение № 2</t>
  </si>
  <si>
    <t xml:space="preserve">   к экспертному заключению</t>
  </si>
  <si>
    <t xml:space="preserve">   Приложение № 1</t>
  </si>
  <si>
    <t>бюджета за 2019 год</t>
  </si>
  <si>
    <t>на 2020 год</t>
  </si>
  <si>
    <t>Уточнённый план на 2019 год</t>
  </si>
  <si>
    <t>Ожидаемое исполнение бюджета за 2019 год</t>
  </si>
  <si>
    <t>Проект бюджета на 2020 год</t>
  </si>
  <si>
    <t>Налог по упрощённой системе налогообложения</t>
  </si>
  <si>
    <t>Доходы от возврата МБТ прошлых лет</t>
  </si>
  <si>
    <t>Доходы, поступающие в порядке возмещения расходов</t>
  </si>
  <si>
    <t>Транспортный налог</t>
  </si>
  <si>
    <t>Функционирование высшего должностного лица субъекта РФ и муниципального образования</t>
  </si>
  <si>
    <t>Функционирование Правительства, высших исполнительных органов госвласти субъектов РФ, местных администраций</t>
  </si>
  <si>
    <t>Дотации на выравнивание бюджетной обеспеченности субъектов РФ и муниципальных образований</t>
  </si>
  <si>
    <t>Дотации</t>
  </si>
  <si>
    <t>Иные межбюджетные трансферты</t>
  </si>
  <si>
    <t>Безвозмездные поступления от негосударственных организаций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</si>
</sst>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6" fillId="0" borderId="0"/>
  </cellStyleXfs>
  <cellXfs count="122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0" fillId="0" borderId="0" xfId="0" applyNumberFormat="1"/>
    <xf numFmtId="164" fontId="2" fillId="0" borderId="1" xfId="0" applyNumberFormat="1" applyFont="1" applyBorder="1" applyAlignment="1">
      <alignment horizontal="right" vertical="center" wrapText="1"/>
    </xf>
    <xf numFmtId="0" fontId="6" fillId="0" borderId="0" xfId="0" applyFont="1"/>
    <xf numFmtId="0" fontId="7" fillId="0" borderId="0" xfId="0" applyFont="1"/>
    <xf numFmtId="164" fontId="0" fillId="0" borderId="0" xfId="0" applyNumberFormat="1"/>
    <xf numFmtId="165" fontId="4" fillId="0" borderId="4" xfId="1" applyNumberFormat="1" applyFont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right" vertical="center" wrapText="1"/>
    </xf>
    <xf numFmtId="165" fontId="5" fillId="0" borderId="4" xfId="1" applyNumberFormat="1" applyFont="1" applyBorder="1" applyAlignment="1">
      <alignment horizontal="center" vertical="center" wrapText="1"/>
    </xf>
    <xf numFmtId="164" fontId="7" fillId="0" borderId="0" xfId="0" applyNumberFormat="1" applyFont="1"/>
    <xf numFmtId="164" fontId="6" fillId="0" borderId="0" xfId="0" applyNumberFormat="1" applyFont="1"/>
    <xf numFmtId="165" fontId="0" fillId="0" borderId="0" xfId="1" applyNumberFormat="1" applyFont="1"/>
    <xf numFmtId="165" fontId="7" fillId="0" borderId="0" xfId="1" applyNumberFormat="1" applyFont="1"/>
    <xf numFmtId="165" fontId="6" fillId="0" borderId="0" xfId="1" applyNumberFormat="1" applyFont="1"/>
    <xf numFmtId="49" fontId="0" fillId="0" borderId="0" xfId="0" applyNumberFormat="1" applyFont="1"/>
    <xf numFmtId="0" fontId="0" fillId="0" borderId="0" xfId="0" applyFont="1"/>
    <xf numFmtId="0" fontId="4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8" fillId="0" borderId="12" xfId="0" applyFont="1" applyBorder="1" applyAlignment="1">
      <alignment vertical="center" wrapText="1"/>
    </xf>
    <xf numFmtId="164" fontId="9" fillId="0" borderId="11" xfId="0" applyNumberFormat="1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165" fontId="4" fillId="0" borderId="4" xfId="1" applyNumberFormat="1" applyFont="1" applyBorder="1" applyAlignment="1">
      <alignment horizontal="right" vertical="center" wrapText="1"/>
    </xf>
    <xf numFmtId="164" fontId="10" fillId="0" borderId="0" xfId="0" applyNumberFormat="1" applyFont="1" applyAlignment="1">
      <alignment vertical="center"/>
    </xf>
    <xf numFmtId="165" fontId="10" fillId="0" borderId="0" xfId="1" applyNumberFormat="1" applyFont="1" applyAlignment="1">
      <alignment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11" fontId="9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9" fontId="9" fillId="0" borderId="11" xfId="1" applyFont="1" applyBorder="1" applyAlignment="1">
      <alignment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vertical="center" wrapText="1"/>
    </xf>
    <xf numFmtId="164" fontId="13" fillId="0" borderId="11" xfId="0" applyNumberFormat="1" applyFont="1" applyBorder="1" applyAlignment="1">
      <alignment horizontal="right" vertical="center" wrapText="1"/>
    </xf>
    <xf numFmtId="165" fontId="13" fillId="0" borderId="11" xfId="1" applyNumberFormat="1" applyFont="1" applyBorder="1" applyAlignment="1">
      <alignment horizontal="right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164" fontId="10" fillId="0" borderId="11" xfId="0" applyNumberFormat="1" applyFont="1" applyBorder="1" applyAlignment="1">
      <alignment horizontal="right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left" vertical="center" wrapText="1"/>
    </xf>
    <xf numFmtId="164" fontId="10" fillId="0" borderId="18" xfId="0" applyNumberFormat="1" applyFont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164" fontId="13" fillId="0" borderId="11" xfId="0" applyNumberFormat="1" applyFont="1" applyBorder="1" applyAlignment="1">
      <alignment vertical="center"/>
    </xf>
    <xf numFmtId="164" fontId="10" fillId="0" borderId="11" xfId="0" applyNumberFormat="1" applyFont="1" applyBorder="1" applyAlignment="1">
      <alignment vertical="center"/>
    </xf>
    <xf numFmtId="165" fontId="13" fillId="0" borderId="11" xfId="1" applyNumberFormat="1" applyFont="1" applyBorder="1" applyAlignment="1">
      <alignment vertical="center"/>
    </xf>
    <xf numFmtId="165" fontId="10" fillId="0" borderId="11" xfId="1" applyNumberFormat="1" applyFont="1" applyBorder="1" applyAlignment="1">
      <alignment vertical="center"/>
    </xf>
    <xf numFmtId="164" fontId="9" fillId="0" borderId="11" xfId="0" applyNumberFormat="1" applyFont="1" applyBorder="1" applyAlignment="1">
      <alignment vertical="center"/>
    </xf>
    <xf numFmtId="165" fontId="9" fillId="0" borderId="11" xfId="1" applyNumberFormat="1" applyFont="1" applyBorder="1" applyAlignment="1">
      <alignment vertical="center"/>
    </xf>
    <xf numFmtId="0" fontId="11" fillId="0" borderId="0" xfId="0" applyFont="1" applyBorder="1" applyAlignment="1">
      <alignment horizontal="right" vertical="center" wrapText="1"/>
    </xf>
    <xf numFmtId="2" fontId="0" fillId="0" borderId="0" xfId="0" applyNumberFormat="1"/>
    <xf numFmtId="165" fontId="9" fillId="0" borderId="11" xfId="0" applyNumberFormat="1" applyFont="1" applyBorder="1" applyAlignment="1">
      <alignment vertical="center" wrapText="1"/>
    </xf>
    <xf numFmtId="164" fontId="9" fillId="0" borderId="11" xfId="0" applyNumberFormat="1" applyFont="1" applyBorder="1" applyAlignment="1">
      <alignment horizontal="right" vertical="center" wrapText="1"/>
    </xf>
    <xf numFmtId="164" fontId="5" fillId="0" borderId="4" xfId="0" applyNumberFormat="1" applyFont="1" applyBorder="1" applyAlignment="1">
      <alignment horizontal="right" vertical="center" wrapText="1"/>
    </xf>
    <xf numFmtId="164" fontId="4" fillId="0" borderId="4" xfId="0" applyNumberFormat="1" applyFont="1" applyBorder="1" applyAlignment="1">
      <alignment horizontal="right" vertical="center" wrapText="1"/>
    </xf>
    <xf numFmtId="165" fontId="9" fillId="0" borderId="11" xfId="0" applyNumberFormat="1" applyFont="1" applyBorder="1" applyAlignment="1">
      <alignment horizontal="right" vertical="center" wrapText="1"/>
    </xf>
    <xf numFmtId="165" fontId="5" fillId="0" borderId="4" xfId="1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165" fontId="2" fillId="0" borderId="4" xfId="1" applyNumberFormat="1" applyFont="1" applyBorder="1" applyAlignment="1">
      <alignment horizontal="center" vertical="center" wrapText="1"/>
    </xf>
    <xf numFmtId="165" fontId="9" fillId="0" borderId="11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 horizontal="center"/>
    </xf>
    <xf numFmtId="165" fontId="10" fillId="0" borderId="11" xfId="1" applyNumberFormat="1" applyFont="1" applyBorder="1" applyAlignment="1">
      <alignment horizontal="right" vertical="center"/>
    </xf>
    <xf numFmtId="10" fontId="0" fillId="0" borderId="0" xfId="0" applyNumberFormat="1"/>
    <xf numFmtId="165" fontId="0" fillId="0" borderId="0" xfId="0" applyNumberFormat="1"/>
    <xf numFmtId="0" fontId="2" fillId="0" borderId="11" xfId="0" applyFont="1" applyBorder="1" applyAlignment="1">
      <alignment vertical="center" wrapText="1"/>
    </xf>
    <xf numFmtId="164" fontId="2" fillId="0" borderId="11" xfId="0" applyNumberFormat="1" applyFont="1" applyBorder="1" applyAlignment="1">
      <alignment horizontal="right" vertical="center" wrapText="1"/>
    </xf>
    <xf numFmtId="165" fontId="5" fillId="0" borderId="11" xfId="1" applyNumberFormat="1" applyFont="1" applyBorder="1" applyAlignment="1">
      <alignment horizontal="right" vertical="center" wrapText="1"/>
    </xf>
    <xf numFmtId="165" fontId="2" fillId="0" borderId="11" xfId="1" applyNumberFormat="1" applyFont="1" applyBorder="1" applyAlignment="1">
      <alignment horizontal="center" vertical="center" wrapText="1"/>
    </xf>
    <xf numFmtId="165" fontId="12" fillId="0" borderId="11" xfId="1" applyNumberFormat="1" applyFont="1" applyBorder="1" applyAlignment="1">
      <alignment horizontal="right" vertical="center" wrapText="1"/>
    </xf>
    <xf numFmtId="0" fontId="10" fillId="0" borderId="0" xfId="0" applyFont="1"/>
    <xf numFmtId="0" fontId="10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49" fontId="7" fillId="0" borderId="0" xfId="0" applyNumberFormat="1" applyFont="1"/>
    <xf numFmtId="0" fontId="5" fillId="0" borderId="14" xfId="0" applyFont="1" applyBorder="1" applyAlignment="1">
      <alignment horizontal="center" vertical="center" wrapText="1"/>
    </xf>
    <xf numFmtId="165" fontId="8" fillId="0" borderId="4" xfId="1" applyNumberFormat="1" applyFont="1" applyBorder="1" applyAlignment="1">
      <alignment horizontal="right" vertical="center" wrapText="1"/>
    </xf>
    <xf numFmtId="165" fontId="4" fillId="0" borderId="2" xfId="1" applyNumberFormat="1" applyFont="1" applyBorder="1" applyAlignment="1">
      <alignment horizontal="right" vertical="center" wrapText="1"/>
    </xf>
    <xf numFmtId="165" fontId="4" fillId="0" borderId="3" xfId="1" applyNumberFormat="1" applyFont="1" applyBorder="1" applyAlignment="1">
      <alignment horizontal="right" vertical="center" wrapText="1"/>
    </xf>
    <xf numFmtId="164" fontId="4" fillId="0" borderId="3" xfId="0" applyNumberFormat="1" applyFont="1" applyBorder="1" applyAlignment="1">
      <alignment horizontal="right" vertical="center" wrapText="1"/>
    </xf>
    <xf numFmtId="165" fontId="4" fillId="0" borderId="3" xfId="1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right" vertical="center" wrapText="1"/>
    </xf>
    <xf numFmtId="165" fontId="4" fillId="0" borderId="11" xfId="1" applyNumberFormat="1" applyFont="1" applyBorder="1" applyAlignment="1">
      <alignment horizontal="right" vertical="center" wrapText="1"/>
    </xf>
    <xf numFmtId="165" fontId="4" fillId="0" borderId="11" xfId="1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164" fontId="8" fillId="0" borderId="11" xfId="0" applyNumberFormat="1" applyFont="1" applyBorder="1" applyAlignment="1">
      <alignment horizontal="right" vertical="center" wrapText="1"/>
    </xf>
    <xf numFmtId="164" fontId="8" fillId="0" borderId="11" xfId="0" applyNumberFormat="1" applyFont="1" applyBorder="1" applyAlignment="1">
      <alignment horizontal="center" vertical="center" wrapText="1"/>
    </xf>
    <xf numFmtId="165" fontId="8" fillId="0" borderId="11" xfId="1" applyNumberFormat="1" applyFont="1" applyBorder="1" applyAlignment="1">
      <alignment horizontal="center" vertical="center" wrapText="1"/>
    </xf>
    <xf numFmtId="165" fontId="9" fillId="0" borderId="11" xfId="1" applyNumberFormat="1" applyFont="1" applyBorder="1" applyAlignment="1">
      <alignment vertical="center" wrapText="1"/>
    </xf>
    <xf numFmtId="165" fontId="10" fillId="0" borderId="11" xfId="1" applyNumberFormat="1" applyFont="1" applyBorder="1" applyAlignment="1">
      <alignment horizontal="right" vertical="center" wrapText="1"/>
    </xf>
    <xf numFmtId="0" fontId="12" fillId="0" borderId="16" xfId="0" applyFont="1" applyBorder="1" applyAlignment="1">
      <alignment horizontal="center" vertical="center" wrapText="1"/>
    </xf>
    <xf numFmtId="0" fontId="10" fillId="0" borderId="0" xfId="0" applyFont="1" applyAlignment="1"/>
    <xf numFmtId="0" fontId="10" fillId="0" borderId="0" xfId="0" applyFont="1" applyAlignment="1">
      <alignment horizontal="left" vertical="center"/>
    </xf>
    <xf numFmtId="165" fontId="8" fillId="0" borderId="11" xfId="1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5" fillId="0" borderId="9" xfId="0" applyFont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2" fillId="0" borderId="2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right" vertical="center" wrapText="1"/>
    </xf>
    <xf numFmtId="0" fontId="10" fillId="0" borderId="0" xfId="0" applyFont="1" applyAlignment="1">
      <alignment horizontal="left" vertical="center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5;&#1080;&#1077;%20&#1092;&#1072;&#1081;&#1083;&#1099;/&#1056;&#1077;&#1074;&#1082;&#1086;&#1084;/&#1069;&#1082;&#1089;&#1087;&#1077;&#1088;&#1090;&#1080;&#1079;&#1072;%20(&#1087;&#1088;&#1086;&#1077;&#1082;&#1090;%20&#1073;&#1102;&#1076;&#1078;&#1077;&#1090;&#1072;)/2020-2022/_&#1056;&#1072;&#1081;&#1086;&#1085;/&#1044;&#1086;&#1082;&#1091;&#1084;&#1077;&#1085;&#1090;&#1099;/&#1076;&#1086;&#1087;&#1084;&#1072;&#1090;&#1077;&#1088;&#1080;&#1072;&#1083;&#1099;1%20&#1082;%20&#1073;&#1102;&#1076;&#1078;&#1077;&#1090;&#1091;/&#1054;&#1078;&#1080;&#1076;&#1072;&#1077;&#1084;&#1086;&#1077;%20&#1080;&#1089;&#1087;&#1086;&#1083;&#1085;&#1077;&#1085;&#1080;&#1077;%20&#1076;&#1086;&#1093;&#1086;&#1076;&#1099;%20&#1079;&#1072;%202019%20&#1075;&#1086;&#107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5;&#1080;&#1077;%20&#1092;&#1072;&#1081;&#1083;&#1099;/&#1056;&#1077;&#1074;&#1082;&#1086;&#1084;/&#1069;&#1082;&#1089;&#1087;&#1077;&#1088;&#1090;&#1080;&#1079;&#1072;%20(&#1087;&#1088;&#1086;&#1077;&#1082;&#1090;%20&#1073;&#1102;&#1076;&#1078;&#1077;&#1090;&#1072;)/2020-2022/_&#1056;&#1072;&#1081;&#1086;&#1085;/&#1044;&#1086;&#1082;&#1091;&#1084;&#1077;&#1085;&#1090;&#1099;/&#1076;&#1086;&#1087;&#1084;&#1072;&#1090;&#1077;&#1088;&#1080;&#1072;&#1083;&#1099;1%20&#1082;%20&#1073;&#1102;&#1076;&#1078;&#1077;&#1090;&#1091;/&#1055;&#1088;&#1086;&#1075;&#1085;&#1086;&#1079;%20&#1076;&#1086;&#1093;&#1086;&#1076;&#1086;&#1074;%20&#1085;&#1072;%202020%20&#1075;&#1086;&#107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5;&#1080;&#1077;%20&#1092;&#1072;&#1081;&#1083;&#1099;/&#1056;&#1077;&#1074;&#1082;&#1086;&#1084;/&#1069;&#1082;&#1089;&#1087;&#1077;&#1088;&#1090;&#1080;&#1079;&#1072;%20(&#1087;&#1088;&#1086;&#1077;&#1082;&#1090;%20&#1073;&#1102;&#1076;&#1078;&#1077;&#1090;&#1072;)/2020-2022/_&#1056;&#1072;&#1081;&#1086;&#1085;/&#1044;&#1086;&#1082;&#1091;&#1084;&#1077;&#1085;&#1090;&#1099;/&#1076;&#1086;&#1087;&#1084;&#1072;&#1090;&#1077;&#1088;&#1080;&#1072;&#1083;&#1099;1%20&#1082;%20&#1073;&#1102;&#1076;&#1078;&#1077;&#1090;&#1091;/&#1054;&#1078;&#1080;&#1076;&#1072;&#1077;&#1084;&#1086;&#1077;%20&#1080;&#1089;&#1087;&#1086;&#1083;&#1085;&#1077;&#1085;&#1080;&#1077;%20&#1087;&#1086;%20&#1088;&#1072;&#1089;&#1093;&#1086;&#1076;&#1072;&#1084;%20&#1079;&#1072;%202019%20&#107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5;&#1080;&#1077;%20&#1092;&#1072;&#1081;&#1083;&#1099;/&#1056;&#1077;&#1074;&#1082;&#1086;&#1084;/&#1069;&#1082;&#1089;&#1087;&#1077;&#1088;&#1090;&#1080;&#1079;&#1072;%20(&#1087;&#1088;&#1086;&#1077;&#1082;&#1090;%20&#1073;&#1102;&#1076;&#1078;&#1077;&#1090;&#1072;)/2020-2022/_&#1056;&#1072;&#1081;&#1086;&#1085;/&#1044;&#1086;&#1082;&#1091;&#1084;&#1077;&#1085;&#1090;&#1099;/&#1041;&#1102;&#1076;&#1078;&#1077;&#1090;/&#1087;&#1088;&#1080;&#1083;&#1086;&#1078;&#1077;&#1085;&#1080;&#1077;%2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Shabl"/>
    </sheetNames>
    <sheetDataSet>
      <sheetData sheetId="0">
        <row r="8">
          <cell r="C8">
            <v>69921.600000000006</v>
          </cell>
          <cell r="D8">
            <v>69919.200000000012</v>
          </cell>
        </row>
        <row r="14">
          <cell r="C14">
            <v>256.60000000000002</v>
          </cell>
          <cell r="D14">
            <v>256.60000000000002</v>
          </cell>
        </row>
        <row r="20">
          <cell r="C20">
            <v>5713</v>
          </cell>
          <cell r="D20">
            <v>5713</v>
          </cell>
        </row>
        <row r="25">
          <cell r="C25">
            <v>5129.7</v>
          </cell>
          <cell r="D25">
            <v>5127.5</v>
          </cell>
        </row>
        <row r="28">
          <cell r="C28">
            <v>631.4</v>
          </cell>
          <cell r="D28">
            <v>631.4</v>
          </cell>
        </row>
        <row r="30">
          <cell r="C30">
            <v>140.30000000000001</v>
          </cell>
          <cell r="D30">
            <v>140.30000000000001</v>
          </cell>
        </row>
        <row r="32">
          <cell r="C32">
            <v>1310.5</v>
          </cell>
          <cell r="D32">
            <v>1310.5</v>
          </cell>
        </row>
        <row r="38">
          <cell r="C38">
            <v>1040.5</v>
          </cell>
          <cell r="D38">
            <v>1040.5</v>
          </cell>
        </row>
        <row r="39">
          <cell r="C39">
            <v>1032</v>
          </cell>
          <cell r="D39">
            <v>1032</v>
          </cell>
        </row>
        <row r="40">
          <cell r="C40">
            <v>1423.5</v>
          </cell>
          <cell r="D40">
            <v>1423.5</v>
          </cell>
        </row>
        <row r="41">
          <cell r="C41">
            <v>222.2</v>
          </cell>
          <cell r="D41">
            <v>222.2</v>
          </cell>
        </row>
        <row r="42">
          <cell r="C42">
            <v>87.6</v>
          </cell>
          <cell r="D42">
            <v>88.9</v>
          </cell>
        </row>
        <row r="44">
          <cell r="C44">
            <v>357</v>
          </cell>
          <cell r="D44">
            <v>742.3</v>
          </cell>
        </row>
        <row r="52">
          <cell r="C52">
            <v>13894.1</v>
          </cell>
          <cell r="D52">
            <v>13721.8</v>
          </cell>
        </row>
        <row r="53">
          <cell r="C53">
            <v>1880.5</v>
          </cell>
          <cell r="D53">
            <v>1815.3</v>
          </cell>
        </row>
        <row r="54">
          <cell r="C54">
            <v>225.3</v>
          </cell>
          <cell r="D54">
            <v>225.3</v>
          </cell>
        </row>
        <row r="55">
          <cell r="C55">
            <v>494.2</v>
          </cell>
          <cell r="D55">
            <v>494.2</v>
          </cell>
        </row>
        <row r="59">
          <cell r="C59">
            <v>1634.2</v>
          </cell>
          <cell r="D59">
            <v>1634.2</v>
          </cell>
        </row>
        <row r="78">
          <cell r="C78">
            <v>74487.3</v>
          </cell>
          <cell r="D78">
            <v>74487.3</v>
          </cell>
        </row>
        <row r="79">
          <cell r="C79">
            <v>548635.19999999995</v>
          </cell>
          <cell r="D79">
            <v>548635.19999999995</v>
          </cell>
        </row>
        <row r="91">
          <cell r="C91">
            <v>343911.5</v>
          </cell>
          <cell r="D91">
            <v>343911.5</v>
          </cell>
        </row>
        <row r="97">
          <cell r="C97">
            <v>3464.8999999999996</v>
          </cell>
          <cell r="D97">
            <v>3464.8999999999996</v>
          </cell>
        </row>
        <row r="100">
          <cell r="C100">
            <v>1.7</v>
          </cell>
          <cell r="D100">
            <v>1.7</v>
          </cell>
        </row>
        <row r="103">
          <cell r="C103">
            <v>15316.4</v>
          </cell>
          <cell r="D103">
            <v>15316.4</v>
          </cell>
        </row>
        <row r="106">
          <cell r="D106">
            <v>7684.6</v>
          </cell>
        </row>
        <row r="108">
          <cell r="D108">
            <v>-18178.2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Доходы бюджета"/>
    </sheetNames>
    <sheetDataSet>
      <sheetData sheetId="0">
        <row r="14">
          <cell r="D14">
            <v>64222</v>
          </cell>
        </row>
        <row r="19">
          <cell r="D19">
            <v>258.05999999999995</v>
          </cell>
        </row>
        <row r="24">
          <cell r="D24">
            <v>3707.8</v>
          </cell>
        </row>
        <row r="25">
          <cell r="D25">
            <v>4075.5</v>
          </cell>
        </row>
        <row r="29">
          <cell r="D29">
            <v>4952.5</v>
          </cell>
        </row>
        <row r="31">
          <cell r="D31">
            <v>708.3</v>
          </cell>
        </row>
        <row r="34">
          <cell r="D34">
            <v>142.1</v>
          </cell>
        </row>
        <row r="36">
          <cell r="D36">
            <v>1317.5</v>
          </cell>
        </row>
        <row r="38">
          <cell r="D38">
            <v>1279.5</v>
          </cell>
        </row>
        <row r="39">
          <cell r="D39">
            <v>589</v>
          </cell>
        </row>
        <row r="40">
          <cell r="D40">
            <v>1424.2</v>
          </cell>
        </row>
        <row r="41">
          <cell r="D41">
            <v>84.2</v>
          </cell>
        </row>
        <row r="42">
          <cell r="D42">
            <v>318.5</v>
          </cell>
        </row>
        <row r="49">
          <cell r="D49">
            <v>15399.5</v>
          </cell>
        </row>
        <row r="50">
          <cell r="D50">
            <v>1389.5</v>
          </cell>
        </row>
        <row r="51">
          <cell r="D51">
            <v>50</v>
          </cell>
        </row>
        <row r="52">
          <cell r="D52">
            <v>50</v>
          </cell>
        </row>
        <row r="53">
          <cell r="D53">
            <v>505.2</v>
          </cell>
        </row>
        <row r="112">
          <cell r="D112">
            <v>71382.399999999994</v>
          </cell>
        </row>
        <row r="113">
          <cell r="D113">
            <v>347965.60000000003</v>
          </cell>
        </row>
        <row r="121">
          <cell r="D121">
            <v>349739.1</v>
          </cell>
        </row>
        <row r="126">
          <cell r="D126">
            <v>1939.5</v>
          </cell>
        </row>
        <row r="134">
          <cell r="D134">
            <v>178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"/>
    </sheetNames>
    <sheetDataSet>
      <sheetData sheetId="0">
        <row r="7">
          <cell r="Q7">
            <v>2406.8000000000002</v>
          </cell>
          <cell r="X7">
            <v>2406.8000000000002</v>
          </cell>
        </row>
        <row r="21">
          <cell r="Q21">
            <v>3384.1</v>
          </cell>
          <cell r="X21">
            <v>3384.1</v>
          </cell>
        </row>
        <row r="36">
          <cell r="Q36">
            <v>106.6</v>
          </cell>
          <cell r="X36">
            <v>106.6</v>
          </cell>
        </row>
        <row r="46">
          <cell r="Q46">
            <v>160.1</v>
          </cell>
          <cell r="X46">
            <v>160.1</v>
          </cell>
        </row>
        <row r="56">
          <cell r="Q56">
            <v>2075.2689999999998</v>
          </cell>
          <cell r="X56">
            <v>2075.2689999999998</v>
          </cell>
        </row>
        <row r="61">
          <cell r="Q61">
            <v>36209.199999999997</v>
          </cell>
          <cell r="X61">
            <v>36209.199999999997</v>
          </cell>
        </row>
        <row r="107">
          <cell r="Q107">
            <v>23.2</v>
          </cell>
          <cell r="X107">
            <v>23.2</v>
          </cell>
        </row>
        <row r="112">
          <cell r="Q112">
            <v>332</v>
          </cell>
          <cell r="X112">
            <v>332</v>
          </cell>
        </row>
        <row r="117">
          <cell r="Q117">
            <v>1000</v>
          </cell>
          <cell r="X117">
            <v>1000</v>
          </cell>
        </row>
        <row r="122">
          <cell r="Q122">
            <v>38055.5</v>
          </cell>
          <cell r="X122">
            <v>38055.5</v>
          </cell>
        </row>
        <row r="170">
          <cell r="Q170">
            <v>927.4</v>
          </cell>
          <cell r="X170">
            <v>927.4</v>
          </cell>
        </row>
        <row r="175">
          <cell r="Q175">
            <v>348.55200000000002</v>
          </cell>
          <cell r="X175">
            <v>348.55200000000002</v>
          </cell>
        </row>
        <row r="181">
          <cell r="Q181">
            <v>6202.7</v>
          </cell>
          <cell r="X181">
            <v>6202.7</v>
          </cell>
        </row>
        <row r="198">
          <cell r="Q198">
            <v>831</v>
          </cell>
          <cell r="X198">
            <v>831</v>
          </cell>
        </row>
        <row r="204">
          <cell r="Q204">
            <v>1470.1179999999999</v>
          </cell>
          <cell r="X204">
            <v>1470.1179999999999</v>
          </cell>
        </row>
        <row r="212">
          <cell r="Q212">
            <v>774</v>
          </cell>
          <cell r="X212">
            <v>774</v>
          </cell>
        </row>
        <row r="223">
          <cell r="Q223">
            <v>5311.3860000000004</v>
          </cell>
          <cell r="X223">
            <v>5311.3860000000004</v>
          </cell>
        </row>
        <row r="236">
          <cell r="Q236">
            <v>38555.411</v>
          </cell>
          <cell r="X236">
            <v>38555.411</v>
          </cell>
        </row>
        <row r="248">
          <cell r="Q248">
            <v>6315.8</v>
          </cell>
          <cell r="X248">
            <v>6315.8</v>
          </cell>
        </row>
        <row r="257">
          <cell r="Q257">
            <v>5504.9139999999998</v>
          </cell>
          <cell r="X257">
            <v>5504.9139999999998</v>
          </cell>
        </row>
        <row r="272">
          <cell r="Q272">
            <v>18137.599999999999</v>
          </cell>
          <cell r="X272">
            <v>18137.599999999999</v>
          </cell>
        </row>
        <row r="280">
          <cell r="Q280">
            <v>94504.317999999999</v>
          </cell>
          <cell r="X280">
            <v>94504.317999999999</v>
          </cell>
        </row>
        <row r="316">
          <cell r="Q316">
            <v>10975.1</v>
          </cell>
          <cell r="X316">
            <v>10975.1</v>
          </cell>
        </row>
        <row r="325">
          <cell r="Q325">
            <v>352</v>
          </cell>
          <cell r="X325">
            <v>352</v>
          </cell>
        </row>
        <row r="333">
          <cell r="Q333">
            <v>256286.514</v>
          </cell>
          <cell r="X333">
            <v>254128.61836800002</v>
          </cell>
        </row>
        <row r="374">
          <cell r="Q374">
            <v>297308.2</v>
          </cell>
          <cell r="X374">
            <v>291768.16239699995</v>
          </cell>
        </row>
        <row r="414">
          <cell r="Q414">
            <v>41719.591999999997</v>
          </cell>
          <cell r="X414">
            <v>40685.336929999998</v>
          </cell>
        </row>
        <row r="437">
          <cell r="Q437">
            <v>5383.1109999999999</v>
          </cell>
          <cell r="X437">
            <v>5383.1109999999999</v>
          </cell>
        </row>
        <row r="454">
          <cell r="Q454">
            <v>16527.149000000001</v>
          </cell>
          <cell r="X454">
            <v>16427.370654999999</v>
          </cell>
        </row>
        <row r="508">
          <cell r="Q508">
            <v>51814.96</v>
          </cell>
          <cell r="X508">
            <v>51557.618798000003</v>
          </cell>
        </row>
        <row r="580">
          <cell r="Q580">
            <v>1369.5</v>
          </cell>
          <cell r="X580">
            <v>1369.5</v>
          </cell>
        </row>
        <row r="588">
          <cell r="Q588">
            <v>35413.633000000002</v>
          </cell>
          <cell r="X588">
            <v>35350.729300999999</v>
          </cell>
        </row>
        <row r="604">
          <cell r="Q604">
            <v>4661.6000000000004</v>
          </cell>
          <cell r="X604">
            <v>4661.6000000000004</v>
          </cell>
        </row>
        <row r="621">
          <cell r="Q621">
            <v>33886.800000000003</v>
          </cell>
          <cell r="X621">
            <v>33886.800000000003</v>
          </cell>
        </row>
        <row r="628">
          <cell r="Q628">
            <v>603.5</v>
          </cell>
          <cell r="X628">
            <v>603.5</v>
          </cell>
        </row>
        <row r="644">
          <cell r="Q644">
            <v>50483.194000000003</v>
          </cell>
          <cell r="X644">
            <v>43888.256999999998</v>
          </cell>
        </row>
        <row r="671">
          <cell r="Q671">
            <v>31945.200000000001</v>
          </cell>
          <cell r="X671">
            <v>31945.200000000001</v>
          </cell>
        </row>
        <row r="676">
          <cell r="Q676">
            <v>72093.7</v>
          </cell>
          <cell r="X676">
            <v>72093.7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2"/>
    </sheetNames>
    <sheetDataSet>
      <sheetData sheetId="0">
        <row r="10">
          <cell r="Q10">
            <v>2079.1</v>
          </cell>
        </row>
        <row r="15">
          <cell r="Q15">
            <v>3529.5</v>
          </cell>
        </row>
        <row r="27">
          <cell r="Q27">
            <v>36931.800000000003</v>
          </cell>
        </row>
        <row r="71">
          <cell r="Q71">
            <v>24.2</v>
          </cell>
        </row>
        <row r="76">
          <cell r="Q76">
            <v>2512</v>
          </cell>
        </row>
        <row r="89">
          <cell r="Q89">
            <v>2437</v>
          </cell>
        </row>
        <row r="94">
          <cell r="Q94">
            <v>33850.300000000003</v>
          </cell>
        </row>
        <row r="142">
          <cell r="Q142">
            <v>962.6</v>
          </cell>
        </row>
        <row r="147">
          <cell r="Q147">
            <v>218</v>
          </cell>
        </row>
        <row r="153">
          <cell r="Q153">
            <v>6529.5</v>
          </cell>
        </row>
        <row r="168">
          <cell r="Q168">
            <v>1593.7</v>
          </cell>
        </row>
        <row r="176">
          <cell r="Q176">
            <v>1001.6</v>
          </cell>
        </row>
        <row r="187">
          <cell r="Q187">
            <v>1500</v>
          </cell>
        </row>
        <row r="192">
          <cell r="Q192">
            <v>26462</v>
          </cell>
        </row>
        <row r="200">
          <cell r="Q200">
            <v>10526.3</v>
          </cell>
        </row>
        <row r="209">
          <cell r="Q209">
            <v>4337.7</v>
          </cell>
        </row>
        <row r="224">
          <cell r="Q224">
            <v>6089.1</v>
          </cell>
        </row>
        <row r="229">
          <cell r="Q229">
            <v>18675.2</v>
          </cell>
        </row>
        <row r="241">
          <cell r="Q241">
            <v>11052.4</v>
          </cell>
        </row>
        <row r="257">
          <cell r="Q257">
            <v>356</v>
          </cell>
        </row>
        <row r="263">
          <cell r="Q263">
            <v>114367.7</v>
          </cell>
        </row>
        <row r="287">
          <cell r="Q287">
            <v>302779.2</v>
          </cell>
        </row>
        <row r="312">
          <cell r="Q312">
            <v>39329.9</v>
          </cell>
        </row>
        <row r="331">
          <cell r="Q331">
            <v>5504.4</v>
          </cell>
        </row>
        <row r="348">
          <cell r="Q348">
            <v>7175.7</v>
          </cell>
        </row>
        <row r="387">
          <cell r="Q387">
            <v>46130.3</v>
          </cell>
        </row>
        <row r="434">
          <cell r="Q434">
            <v>1610</v>
          </cell>
        </row>
        <row r="439">
          <cell r="Q439">
            <v>36017.599999999999</v>
          </cell>
        </row>
        <row r="453">
          <cell r="Q453">
            <v>2643.3</v>
          </cell>
        </row>
        <row r="467">
          <cell r="Q467">
            <v>32546</v>
          </cell>
        </row>
        <row r="474">
          <cell r="Q474">
            <v>665.5</v>
          </cell>
        </row>
        <row r="490">
          <cell r="Q490">
            <v>14972</v>
          </cell>
        </row>
        <row r="512">
          <cell r="Q512">
            <v>33851.699999999997</v>
          </cell>
        </row>
        <row r="517">
          <cell r="Q517">
            <v>74567.5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3"/>
  <sheetViews>
    <sheetView tabSelected="1" workbookViewId="0">
      <pane ySplit="11" topLeftCell="A12" activePane="bottomLeft" state="frozen"/>
      <selection pane="bottomLeft" activeCell="A12" sqref="A12"/>
    </sheetView>
  </sheetViews>
  <sheetFormatPr defaultRowHeight="15" x14ac:dyDescent="0.25"/>
  <cols>
    <col min="1" max="1" width="28.42578125" customWidth="1"/>
    <col min="2" max="2" width="10.7109375" bestFit="1" customWidth="1"/>
    <col min="3" max="3" width="8.28515625" customWidth="1"/>
    <col min="4" max="4" width="10.7109375" bestFit="1" customWidth="1"/>
    <col min="5" max="6" width="8.28515625" customWidth="1"/>
    <col min="7" max="7" width="9.5703125" bestFit="1" customWidth="1"/>
    <col min="8" max="9" width="10.28515625" bestFit="1" customWidth="1"/>
    <col min="10" max="10" width="8.28515625" customWidth="1"/>
    <col min="11" max="12" width="9.28515625" customWidth="1"/>
    <col min="13" max="13" width="10.42578125" customWidth="1"/>
    <col min="14" max="16" width="9.140625" customWidth="1"/>
  </cols>
  <sheetData>
    <row r="1" spans="1:16" x14ac:dyDescent="0.25">
      <c r="A1" s="68"/>
      <c r="B1" s="68"/>
      <c r="C1" s="68"/>
      <c r="D1" s="68"/>
      <c r="E1" s="68"/>
      <c r="F1" s="68"/>
      <c r="G1" s="68"/>
      <c r="H1" s="90"/>
      <c r="I1" s="90"/>
      <c r="J1" s="107" t="s">
        <v>161</v>
      </c>
      <c r="K1" s="107"/>
      <c r="L1" s="107"/>
    </row>
    <row r="2" spans="1:16" x14ac:dyDescent="0.25">
      <c r="A2" s="68"/>
      <c r="B2" s="68"/>
      <c r="C2" s="68"/>
      <c r="D2" s="68"/>
      <c r="E2" s="68"/>
      <c r="F2" s="68"/>
      <c r="G2" s="68"/>
      <c r="H2" s="90"/>
      <c r="I2" s="90"/>
      <c r="J2" s="107" t="s">
        <v>160</v>
      </c>
      <c r="K2" s="107"/>
      <c r="L2" s="107"/>
    </row>
    <row r="3" spans="1:16" x14ac:dyDescent="0.25">
      <c r="A3" s="68"/>
      <c r="B3" s="68"/>
      <c r="C3" s="68"/>
      <c r="D3" s="68"/>
      <c r="E3" s="68"/>
      <c r="F3" s="68"/>
      <c r="G3" s="68"/>
      <c r="H3" s="68"/>
      <c r="I3" s="68"/>
      <c r="J3" s="68"/>
      <c r="K3" s="69"/>
      <c r="L3" s="69"/>
    </row>
    <row r="4" spans="1:16" ht="15.75" x14ac:dyDescent="0.25">
      <c r="A4" s="108" t="s">
        <v>139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</row>
    <row r="5" spans="1:16" x14ac:dyDescent="0.2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</row>
    <row r="6" spans="1:16" s="6" customFormat="1" x14ac:dyDescent="0.25">
      <c r="A6" s="93" t="s">
        <v>0</v>
      </c>
      <c r="B6" s="104" t="s">
        <v>143</v>
      </c>
      <c r="C6" s="105"/>
      <c r="D6" s="104" t="s">
        <v>144</v>
      </c>
      <c r="E6" s="106"/>
      <c r="F6" s="105"/>
      <c r="G6" s="104" t="s">
        <v>138</v>
      </c>
      <c r="H6" s="106"/>
      <c r="I6" s="106"/>
      <c r="J6" s="105"/>
      <c r="K6" s="93" t="s">
        <v>154</v>
      </c>
      <c r="L6" s="93" t="s">
        <v>155</v>
      </c>
      <c r="M6" s="71"/>
    </row>
    <row r="7" spans="1:16" s="6" customFormat="1" ht="15" customHeight="1" x14ac:dyDescent="0.25">
      <c r="A7" s="94"/>
      <c r="B7" s="96" t="s">
        <v>137</v>
      </c>
      <c r="C7" s="97"/>
      <c r="D7" s="96" t="s">
        <v>162</v>
      </c>
      <c r="E7" s="98"/>
      <c r="F7" s="97"/>
      <c r="G7" s="96" t="s">
        <v>163</v>
      </c>
      <c r="H7" s="98"/>
      <c r="I7" s="98"/>
      <c r="J7" s="97"/>
      <c r="K7" s="94"/>
      <c r="L7" s="94"/>
      <c r="M7" s="71"/>
    </row>
    <row r="8" spans="1:16" s="6" customFormat="1" hidden="1" x14ac:dyDescent="0.25">
      <c r="A8" s="94"/>
      <c r="B8" s="99" t="s">
        <v>1</v>
      </c>
      <c r="C8" s="100"/>
      <c r="D8" s="99"/>
      <c r="E8" s="100"/>
      <c r="F8" s="72"/>
      <c r="G8" s="101"/>
      <c r="H8" s="102"/>
      <c r="I8" s="102"/>
      <c r="J8" s="103"/>
      <c r="K8" s="94"/>
      <c r="L8" s="94"/>
      <c r="M8" s="71"/>
    </row>
    <row r="9" spans="1:16" s="6" customFormat="1" x14ac:dyDescent="0.25">
      <c r="A9" s="95"/>
      <c r="B9" s="70" t="s">
        <v>140</v>
      </c>
      <c r="C9" s="70" t="s">
        <v>141</v>
      </c>
      <c r="D9" s="70" t="s">
        <v>140</v>
      </c>
      <c r="E9" s="70" t="s">
        <v>141</v>
      </c>
      <c r="F9" s="70" t="s">
        <v>124</v>
      </c>
      <c r="G9" s="70" t="s">
        <v>140</v>
      </c>
      <c r="H9" s="70" t="s">
        <v>131</v>
      </c>
      <c r="I9" s="70" t="s">
        <v>132</v>
      </c>
      <c r="J9" s="70" t="s">
        <v>141</v>
      </c>
      <c r="K9" s="95"/>
      <c r="L9" s="95"/>
      <c r="M9" s="71"/>
    </row>
    <row r="10" spans="1:16" s="6" customFormat="1" x14ac:dyDescent="0.25">
      <c r="A10" s="70">
        <v>1</v>
      </c>
      <c r="B10" s="70">
        <v>2</v>
      </c>
      <c r="C10" s="70">
        <v>3</v>
      </c>
      <c r="D10" s="70">
        <v>4</v>
      </c>
      <c r="E10" s="70">
        <v>5</v>
      </c>
      <c r="F10" s="70">
        <v>6</v>
      </c>
      <c r="G10" s="70">
        <v>7</v>
      </c>
      <c r="H10" s="70">
        <v>8</v>
      </c>
      <c r="I10" s="70">
        <v>9</v>
      </c>
      <c r="J10" s="70">
        <v>10</v>
      </c>
      <c r="K10" s="70">
        <v>11</v>
      </c>
      <c r="L10" s="70">
        <v>12</v>
      </c>
      <c r="M10" s="71"/>
    </row>
    <row r="11" spans="1:16" s="19" customFormat="1" ht="18" customHeight="1" x14ac:dyDescent="0.25">
      <c r="A11" s="20" t="s">
        <v>9</v>
      </c>
      <c r="B11" s="51">
        <f>B50</f>
        <v>1091211.2</v>
      </c>
      <c r="C11" s="54">
        <f t="shared" ref="C11:L11" si="0">C50</f>
        <v>1</v>
      </c>
      <c r="D11" s="51">
        <f>D50</f>
        <v>1080862.1000000001</v>
      </c>
      <c r="E11" s="50">
        <f t="shared" si="0"/>
        <v>0.99999999999999989</v>
      </c>
      <c r="F11" s="73">
        <f>D11/B11</f>
        <v>0.99051595144917881</v>
      </c>
      <c r="G11" s="51">
        <f>G50</f>
        <v>871677.96</v>
      </c>
      <c r="H11" s="51">
        <f>H50</f>
        <v>-219533.24</v>
      </c>
      <c r="I11" s="51">
        <f t="shared" si="0"/>
        <v>-209184.14000000013</v>
      </c>
      <c r="J11" s="50">
        <f t="shared" si="0"/>
        <v>1</v>
      </c>
      <c r="K11" s="58">
        <f t="shared" si="0"/>
        <v>-0.20118308902987803</v>
      </c>
      <c r="L11" s="58">
        <f t="shared" si="0"/>
        <v>-0.1935345313708382</v>
      </c>
      <c r="M11" s="24"/>
      <c r="N11" s="25"/>
      <c r="O11" s="24"/>
    </row>
    <row r="12" spans="1:16" s="17" customFormat="1" ht="25.5" x14ac:dyDescent="0.25">
      <c r="A12" s="22" t="s">
        <v>12</v>
      </c>
      <c r="B12" s="52">
        <f>B13+B23</f>
        <v>105394.20000000001</v>
      </c>
      <c r="C12" s="55">
        <f>B12/B50</f>
        <v>9.6584602504079881E-2</v>
      </c>
      <c r="D12" s="52">
        <f>D13+D23</f>
        <v>105538.70000000001</v>
      </c>
      <c r="E12" s="55">
        <f>D12/D50</f>
        <v>9.764307583733392E-2</v>
      </c>
      <c r="F12" s="55">
        <f>D12/B12</f>
        <v>1.0013710431883349</v>
      </c>
      <c r="G12" s="52">
        <f>G13+G23</f>
        <v>100473.36000000002</v>
      </c>
      <c r="H12" s="52">
        <f t="shared" ref="H12:H18" si="1">G12-B12</f>
        <v>-4920.8399999999965</v>
      </c>
      <c r="I12" s="52">
        <f t="shared" ref="I12:I50" si="2">G12-D12</f>
        <v>-5065.3399999999965</v>
      </c>
      <c r="J12" s="55">
        <f>G12/G50</f>
        <v>0.1152643116042535</v>
      </c>
      <c r="K12" s="10">
        <f>G12/B12-1</f>
        <v>-4.6689855798516366E-2</v>
      </c>
      <c r="L12" s="10">
        <f>G12/D12-1</f>
        <v>-4.7995095637903384E-2</v>
      </c>
      <c r="M12" s="16"/>
      <c r="N12" s="7"/>
    </row>
    <row r="13" spans="1:16" s="5" customFormat="1" x14ac:dyDescent="0.25">
      <c r="A13" s="18" t="s">
        <v>11</v>
      </c>
      <c r="B13" s="53">
        <f>SUM(B14:B22)</f>
        <v>83103.100000000006</v>
      </c>
      <c r="C13" s="23">
        <f>B13/B50</f>
        <v>7.6156751323666769E-2</v>
      </c>
      <c r="D13" s="53">
        <f>SUM(D14:D22)</f>
        <v>83098.500000000015</v>
      </c>
      <c r="E13" s="23">
        <f>D13/D50</f>
        <v>7.6881685462002983E-2</v>
      </c>
      <c r="F13" s="23">
        <f t="shared" ref="F13:F50" si="3">D13/B13</f>
        <v>0.99994464707092767</v>
      </c>
      <c r="G13" s="53">
        <f>SUM(G14:G22)</f>
        <v>79383.760000000009</v>
      </c>
      <c r="H13" s="53">
        <f t="shared" si="1"/>
        <v>-3719.3399999999965</v>
      </c>
      <c r="I13" s="53">
        <f t="shared" si="2"/>
        <v>-3714.7400000000052</v>
      </c>
      <c r="J13" s="23">
        <f>G13/G50</f>
        <v>9.107005527591866E-2</v>
      </c>
      <c r="K13" s="8">
        <f>G13/B13-1</f>
        <v>-4.4755731133976906E-2</v>
      </c>
      <c r="L13" s="8">
        <f>G13/D13-1</f>
        <v>-4.4702852638735968E-2</v>
      </c>
      <c r="M13" s="12"/>
      <c r="N13" s="7"/>
      <c r="O13" s="12"/>
      <c r="P13" s="15"/>
    </row>
    <row r="14" spans="1:16" x14ac:dyDescent="0.25">
      <c r="A14" s="2" t="s">
        <v>2</v>
      </c>
      <c r="B14" s="4">
        <f>[1]cShabl!$C$8</f>
        <v>69921.600000000006</v>
      </c>
      <c r="C14" s="9">
        <f>B14/B13</f>
        <v>0.84138377509382922</v>
      </c>
      <c r="D14" s="4">
        <f>[1]cShabl!$D$8</f>
        <v>69919.200000000012</v>
      </c>
      <c r="E14" s="9">
        <f>D14/D13</f>
        <v>0.84140146934060178</v>
      </c>
      <c r="F14" s="55">
        <f t="shared" si="3"/>
        <v>0.99996567584265816</v>
      </c>
      <c r="G14" s="4">
        <f>'[2]1 Доходы бюджета'!$D$14</f>
        <v>64222</v>
      </c>
      <c r="H14" s="56">
        <f t="shared" si="1"/>
        <v>-5699.6000000000058</v>
      </c>
      <c r="I14" s="56">
        <f t="shared" si="2"/>
        <v>-5697.2000000000116</v>
      </c>
      <c r="J14" s="9">
        <f>G14/G13</f>
        <v>0.80900677922033415</v>
      </c>
      <c r="K14" s="57">
        <f t="shared" ref="K14:K15" si="4">G14/B14-1</f>
        <v>-8.151415299421072E-2</v>
      </c>
      <c r="L14" s="57">
        <f>G14/D14-1</f>
        <v>-8.1482625659332619E-2</v>
      </c>
      <c r="M14" s="7"/>
      <c r="N14" s="7"/>
      <c r="O14" s="7"/>
    </row>
    <row r="15" spans="1:16" x14ac:dyDescent="0.25">
      <c r="A15" s="2" t="s">
        <v>10</v>
      </c>
      <c r="B15" s="4">
        <f>[1]cShabl!$C$14</f>
        <v>256.60000000000002</v>
      </c>
      <c r="C15" s="9">
        <f>B15/B13</f>
        <v>3.0877307826061846E-3</v>
      </c>
      <c r="D15" s="4">
        <f>[1]cShabl!$D$14</f>
        <v>256.60000000000002</v>
      </c>
      <c r="E15" s="9">
        <f>D15/D13</f>
        <v>3.0879017070103549E-3</v>
      </c>
      <c r="F15" s="55">
        <f t="shared" si="3"/>
        <v>1</v>
      </c>
      <c r="G15" s="4">
        <f>'[2]1 Доходы бюджета'!$D$19</f>
        <v>258.05999999999995</v>
      </c>
      <c r="H15" s="56">
        <f t="shared" si="1"/>
        <v>1.4599999999999227</v>
      </c>
      <c r="I15" s="56">
        <f t="shared" si="2"/>
        <v>1.4599999999999227</v>
      </c>
      <c r="J15" s="9">
        <f>G15/G13</f>
        <v>3.2507908418548067E-3</v>
      </c>
      <c r="K15" s="57">
        <f t="shared" si="4"/>
        <v>5.6897895557284084E-3</v>
      </c>
      <c r="L15" s="57">
        <f t="shared" ref="L15:L21" si="5">G15/D15-1</f>
        <v>5.6897895557284084E-3</v>
      </c>
      <c r="M15" s="7"/>
      <c r="N15" s="7"/>
      <c r="O15" s="7"/>
    </row>
    <row r="16" spans="1:16" ht="25.5" x14ac:dyDescent="0.25">
      <c r="A16" s="2" t="s">
        <v>167</v>
      </c>
      <c r="B16" s="4">
        <f>[1]cShabl!$C$20</f>
        <v>5713</v>
      </c>
      <c r="C16" s="9">
        <f>B16/B13</f>
        <v>6.8745931258882037E-2</v>
      </c>
      <c r="D16" s="4">
        <f>[1]cShabl!$D$20</f>
        <v>5713</v>
      </c>
      <c r="E16" s="9">
        <f>D16/D13</f>
        <v>6.8749736758184549E-2</v>
      </c>
      <c r="F16" s="55">
        <f t="shared" ref="F16" si="6">D16/B16</f>
        <v>1</v>
      </c>
      <c r="G16" s="4">
        <f>'[2]1 Доходы бюджета'!$D$24</f>
        <v>3707.8</v>
      </c>
      <c r="H16" s="56">
        <f t="shared" ref="H16" si="7">G16-B16</f>
        <v>-2005.1999999999998</v>
      </c>
      <c r="I16" s="56">
        <f t="shared" ref="I16" si="8">G16-D16</f>
        <v>-2005.1999999999998</v>
      </c>
      <c r="J16" s="9">
        <f>G16/G13</f>
        <v>4.6707286225797312E-2</v>
      </c>
      <c r="K16" s="57">
        <f>G16/B16-1</f>
        <v>-0.35098897251881667</v>
      </c>
      <c r="L16" s="57">
        <f t="shared" ref="L16" si="9">G16/D16-1</f>
        <v>-0.35098897251881667</v>
      </c>
      <c r="M16" s="7"/>
      <c r="N16" s="7"/>
      <c r="O16" s="7"/>
    </row>
    <row r="17" spans="1:16" ht="15" customHeight="1" x14ac:dyDescent="0.25">
      <c r="A17" s="2" t="s">
        <v>3</v>
      </c>
      <c r="B17" s="4">
        <f>[1]cShabl!$C$25</f>
        <v>5129.7</v>
      </c>
      <c r="C17" s="9">
        <f>B17/B13</f>
        <v>6.1726939187587461E-2</v>
      </c>
      <c r="D17" s="4">
        <f>[1]cShabl!$D$25</f>
        <v>5127.5</v>
      </c>
      <c r="E17" s="9">
        <f>D17/D13</f>
        <v>6.1703881538174563E-2</v>
      </c>
      <c r="F17" s="55">
        <f t="shared" si="3"/>
        <v>0.99957112501705758</v>
      </c>
      <c r="G17" s="4">
        <f>'[2]1 Доходы бюджета'!$D$29</f>
        <v>4952.5</v>
      </c>
      <c r="H17" s="56">
        <f t="shared" si="1"/>
        <v>-177.19999999999982</v>
      </c>
      <c r="I17" s="56">
        <f t="shared" si="2"/>
        <v>-175</v>
      </c>
      <c r="J17" s="9">
        <f>G17/G13</f>
        <v>6.2386815640881707E-2</v>
      </c>
      <c r="K17" s="57">
        <f>G17/B17-1</f>
        <v>-3.4543930444275506E-2</v>
      </c>
      <c r="L17" s="57">
        <f t="shared" si="5"/>
        <v>-3.4129692832764458E-2</v>
      </c>
      <c r="M17" s="7"/>
      <c r="N17" s="7"/>
      <c r="O17" s="7"/>
    </row>
    <row r="18" spans="1:16" ht="25.5" x14ac:dyDescent="0.25">
      <c r="A18" s="2" t="s">
        <v>4</v>
      </c>
      <c r="B18" s="4">
        <f>[1]cShabl!$C$28</f>
        <v>631.4</v>
      </c>
      <c r="C18" s="9">
        <f>B18/B13</f>
        <v>7.5977911774650995E-3</v>
      </c>
      <c r="D18" s="4">
        <f>[1]cShabl!$D$28</f>
        <v>631.4</v>
      </c>
      <c r="E18" s="9">
        <f>D18/D13</f>
        <v>7.5982117607417687E-3</v>
      </c>
      <c r="F18" s="55">
        <f t="shared" si="3"/>
        <v>1</v>
      </c>
      <c r="G18" s="4">
        <f>'[2]1 Доходы бюджета'!$D$31</f>
        <v>708.3</v>
      </c>
      <c r="H18" s="56">
        <f t="shared" si="1"/>
        <v>76.899999999999977</v>
      </c>
      <c r="I18" s="56">
        <f t="shared" si="2"/>
        <v>76.899999999999977</v>
      </c>
      <c r="J18" s="9">
        <f>G18/G13</f>
        <v>8.9224798623799111E-3</v>
      </c>
      <c r="K18" s="57">
        <f t="shared" ref="K18:K47" si="10">G18/B18-1</f>
        <v>0.12179284130503643</v>
      </c>
      <c r="L18" s="57">
        <f t="shared" si="5"/>
        <v>0.12179284130503643</v>
      </c>
      <c r="M18" s="7"/>
      <c r="N18" s="13"/>
      <c r="O18" s="7"/>
    </row>
    <row r="19" spans="1:16" x14ac:dyDescent="0.25">
      <c r="A19" s="2" t="s">
        <v>128</v>
      </c>
      <c r="B19" s="4">
        <f>[1]cShabl!$C$30</f>
        <v>140.30000000000001</v>
      </c>
      <c r="C19" s="9">
        <f>B19/B13</f>
        <v>1.688264336709461E-3</v>
      </c>
      <c r="D19" s="4">
        <f>[1]cShabl!$D$30</f>
        <v>140.30000000000001</v>
      </c>
      <c r="E19" s="9">
        <f>D19/D13</f>
        <v>1.6883577922585846E-3</v>
      </c>
      <c r="F19" s="55">
        <f t="shared" si="3"/>
        <v>1</v>
      </c>
      <c r="G19" s="4">
        <f>'[2]1 Доходы бюджета'!$D$34</f>
        <v>142.1</v>
      </c>
      <c r="H19" s="52">
        <f t="shared" ref="H19:H20" si="11">G19-B19</f>
        <v>1.7999999999999829</v>
      </c>
      <c r="I19" s="56">
        <f t="shared" si="2"/>
        <v>1.7999999999999829</v>
      </c>
      <c r="J19" s="9">
        <f>G19/G13</f>
        <v>1.7900386678585138E-3</v>
      </c>
      <c r="K19" s="57">
        <f t="shared" si="10"/>
        <v>1.282965074839626E-2</v>
      </c>
      <c r="L19" s="57">
        <f t="shared" si="5"/>
        <v>1.282965074839626E-2</v>
      </c>
      <c r="M19" s="7"/>
      <c r="N19" s="7"/>
      <c r="O19" s="7"/>
    </row>
    <row r="20" spans="1:16" x14ac:dyDescent="0.25">
      <c r="A20" s="2" t="s">
        <v>170</v>
      </c>
      <c r="B20" s="4"/>
      <c r="C20" s="9">
        <f>B20/B13</f>
        <v>0</v>
      </c>
      <c r="D20" s="4"/>
      <c r="E20" s="9">
        <f>D20/D13</f>
        <v>0</v>
      </c>
      <c r="F20" s="55"/>
      <c r="G20" s="4">
        <f>'[2]1 Доходы бюджета'!$D$25</f>
        <v>4075.5</v>
      </c>
      <c r="H20" s="56">
        <f t="shared" si="11"/>
        <v>4075.5</v>
      </c>
      <c r="I20" s="56"/>
      <c r="J20" s="9">
        <f>G20/G13</f>
        <v>5.1339215980699321E-2</v>
      </c>
      <c r="K20" s="57"/>
      <c r="L20" s="57"/>
      <c r="M20" s="7"/>
      <c r="N20" s="7"/>
      <c r="O20" s="7"/>
    </row>
    <row r="21" spans="1:16" x14ac:dyDescent="0.25">
      <c r="A21" s="2" t="s">
        <v>5</v>
      </c>
      <c r="B21" s="4">
        <f>[1]cShabl!$C$32</f>
        <v>1310.5</v>
      </c>
      <c r="C21" s="9">
        <f>B21/B13</f>
        <v>1.5769568162920515E-2</v>
      </c>
      <c r="D21" s="4">
        <f>[1]cShabl!$D$32</f>
        <v>1310.5</v>
      </c>
      <c r="E21" s="9">
        <f>D21/D13</f>
        <v>1.5770441103028332E-2</v>
      </c>
      <c r="F21" s="55">
        <f t="shared" si="3"/>
        <v>1</v>
      </c>
      <c r="G21" s="4">
        <f>'[2]1 Доходы бюджета'!$D$36</f>
        <v>1317.5</v>
      </c>
      <c r="H21" s="56">
        <f t="shared" ref="H21" si="12">G21-B21</f>
        <v>7</v>
      </c>
      <c r="I21" s="56">
        <f t="shared" si="2"/>
        <v>7</v>
      </c>
      <c r="J21" s="9">
        <f>G21/G13</f>
        <v>1.6596593560194172E-2</v>
      </c>
      <c r="K21" s="57">
        <f t="shared" si="10"/>
        <v>5.3414727203358048E-3</v>
      </c>
      <c r="L21" s="57">
        <f t="shared" si="5"/>
        <v>5.3414727203358048E-3</v>
      </c>
      <c r="M21" s="7"/>
      <c r="N21" s="7"/>
      <c r="O21" s="7"/>
    </row>
    <row r="22" spans="1:16" ht="25.5" hidden="1" x14ac:dyDescent="0.25">
      <c r="A22" s="2" t="s">
        <v>149</v>
      </c>
      <c r="B22" s="4">
        <v>0</v>
      </c>
      <c r="C22" s="9">
        <f>B22/B13</f>
        <v>0</v>
      </c>
      <c r="D22" s="4"/>
      <c r="E22" s="9">
        <f>D22/D13</f>
        <v>0</v>
      </c>
      <c r="F22" s="55"/>
      <c r="G22" s="4"/>
      <c r="H22" s="56"/>
      <c r="I22" s="56"/>
      <c r="J22" s="9"/>
      <c r="K22" s="57"/>
      <c r="L22" s="57"/>
      <c r="M22" s="7"/>
      <c r="N22" s="7"/>
      <c r="O22" s="7"/>
    </row>
    <row r="23" spans="1:16" s="5" customFormat="1" x14ac:dyDescent="0.25">
      <c r="A23" s="1" t="s">
        <v>6</v>
      </c>
      <c r="B23" s="53">
        <f>SUM(B24:B30,B36:B40)</f>
        <v>22291.100000000002</v>
      </c>
      <c r="C23" s="74">
        <f>B23/B50</f>
        <v>2.0427851180413108E-2</v>
      </c>
      <c r="D23" s="53">
        <f>SUM(D24:D30,D36:D40)</f>
        <v>22440.199999999997</v>
      </c>
      <c r="E23" s="74">
        <f>D23/D50</f>
        <v>2.0761390375330948E-2</v>
      </c>
      <c r="F23" s="75">
        <f t="shared" si="3"/>
        <v>1.0066887681630783</v>
      </c>
      <c r="G23" s="53">
        <f>SUM(G24:G30,G36:G40)</f>
        <v>21089.600000000002</v>
      </c>
      <c r="H23" s="76">
        <f t="shared" ref="H23:H47" si="13">G23-B23</f>
        <v>-1201.5</v>
      </c>
      <c r="I23" s="53">
        <f>G23-D23</f>
        <v>-1350.5999999999949</v>
      </c>
      <c r="J23" s="74">
        <f>G23/G50</f>
        <v>2.4194256328334839E-2</v>
      </c>
      <c r="K23" s="77">
        <f>G23/B23-1</f>
        <v>-5.3900435599858243E-2</v>
      </c>
      <c r="L23" s="77">
        <f>G23/D23-1</f>
        <v>-6.0186629352679377E-2</v>
      </c>
      <c r="M23" s="12"/>
      <c r="N23" s="15"/>
      <c r="O23" s="12"/>
      <c r="P23" s="15"/>
    </row>
    <row r="24" spans="1:16" ht="25.5" x14ac:dyDescent="0.25">
      <c r="A24" s="63" t="s">
        <v>123</v>
      </c>
      <c r="B24" s="64">
        <f>[1]cShabl!$C$38+[1]cShabl!$C$39</f>
        <v>2072.5</v>
      </c>
      <c r="C24" s="65">
        <f>B24/B23</f>
        <v>9.2974326076326413E-2</v>
      </c>
      <c r="D24" s="64">
        <f>[1]cShabl!$D$38+[1]cShabl!$D$39</f>
        <v>2072.5</v>
      </c>
      <c r="E24" s="65">
        <f>D24/D23</f>
        <v>9.2356574362082347E-2</v>
      </c>
      <c r="F24" s="65">
        <f t="shared" si="3"/>
        <v>1</v>
      </c>
      <c r="G24" s="64">
        <f>'[2]1 Доходы бюджета'!$D$38+'[2]1 Доходы бюджета'!$D$39</f>
        <v>1868.5</v>
      </c>
      <c r="H24" s="64">
        <f t="shared" si="13"/>
        <v>-204</v>
      </c>
      <c r="I24" s="64">
        <f t="shared" si="2"/>
        <v>-204</v>
      </c>
      <c r="J24" s="65">
        <f>G24/G23</f>
        <v>8.8598171610651685E-2</v>
      </c>
      <c r="K24" s="66">
        <f t="shared" si="10"/>
        <v>-9.8431845597104939E-2</v>
      </c>
      <c r="L24" s="66">
        <f t="shared" ref="L24:L39" si="14">G24/D24-1</f>
        <v>-9.8431845597104939E-2</v>
      </c>
      <c r="M24" s="7"/>
      <c r="N24" s="7"/>
      <c r="O24" s="7"/>
    </row>
    <row r="25" spans="1:16" ht="25.5" x14ac:dyDescent="0.25">
      <c r="A25" s="63" t="s">
        <v>126</v>
      </c>
      <c r="B25" s="64">
        <f>[1]cShabl!$C$40</f>
        <v>1423.5</v>
      </c>
      <c r="C25" s="65">
        <f>B25/B23</f>
        <v>6.385956727124277E-2</v>
      </c>
      <c r="D25" s="64">
        <f>[1]cShabl!$D$40</f>
        <v>1423.5</v>
      </c>
      <c r="E25" s="65">
        <f>D25/D23</f>
        <v>6.3435263500325315E-2</v>
      </c>
      <c r="F25" s="65">
        <f t="shared" si="3"/>
        <v>1</v>
      </c>
      <c r="G25" s="64">
        <f>'[2]1 Доходы бюджета'!$D$40</f>
        <v>1424.2</v>
      </c>
      <c r="H25" s="64">
        <f t="shared" ref="H25:H27" si="15">G25-B25</f>
        <v>0.70000000000004547</v>
      </c>
      <c r="I25" s="64">
        <f t="shared" ref="I25:I27" si="16">G25-D25</f>
        <v>0.70000000000004547</v>
      </c>
      <c r="J25" s="65">
        <f>G25/G23</f>
        <v>6.7530915712009712E-2</v>
      </c>
      <c r="K25" s="66">
        <f t="shared" si="10"/>
        <v>4.9174569722509887E-4</v>
      </c>
      <c r="L25" s="66">
        <f t="shared" si="14"/>
        <v>4.9174569722509887E-4</v>
      </c>
      <c r="M25" s="7"/>
      <c r="N25" s="7"/>
      <c r="O25" s="7"/>
    </row>
    <row r="26" spans="1:16" x14ac:dyDescent="0.25">
      <c r="A26" s="63" t="s">
        <v>135</v>
      </c>
      <c r="B26" s="64">
        <f>[1]cShabl!$C$41</f>
        <v>222.2</v>
      </c>
      <c r="C26" s="65">
        <f>B26/B23</f>
        <v>9.9681038620794832E-3</v>
      </c>
      <c r="D26" s="64">
        <f>[1]cShabl!$D$41</f>
        <v>222.2</v>
      </c>
      <c r="E26" s="65">
        <f>D26/D23</f>
        <v>9.9018725323303716E-3</v>
      </c>
      <c r="F26" s="65">
        <f t="shared" si="3"/>
        <v>1</v>
      </c>
      <c r="G26" s="64"/>
      <c r="H26" s="64"/>
      <c r="I26" s="64"/>
      <c r="J26" s="65"/>
      <c r="K26" s="66"/>
      <c r="L26" s="66"/>
      <c r="M26" s="7"/>
      <c r="N26" s="7"/>
      <c r="O26" s="7"/>
    </row>
    <row r="27" spans="1:16" ht="25.5" x14ac:dyDescent="0.25">
      <c r="A27" s="63" t="s">
        <v>125</v>
      </c>
      <c r="B27" s="64">
        <f>[1]cShabl!$C$42</f>
        <v>87.6</v>
      </c>
      <c r="C27" s="65">
        <f>B27/B23</f>
        <v>3.9298195243841708E-3</v>
      </c>
      <c r="D27" s="64">
        <f>[1]cShabl!$D$42</f>
        <v>88.9</v>
      </c>
      <c r="E27" s="65">
        <f>D27/D23</f>
        <v>3.9616402705858244E-3</v>
      </c>
      <c r="F27" s="65">
        <f t="shared" si="3"/>
        <v>1.0148401826484019</v>
      </c>
      <c r="G27" s="64">
        <f>'[2]1 Доходы бюджета'!$D$41</f>
        <v>84.2</v>
      </c>
      <c r="H27" s="64">
        <f t="shared" si="15"/>
        <v>-3.3999999999999915</v>
      </c>
      <c r="I27" s="64">
        <f t="shared" si="16"/>
        <v>-4.7000000000000028</v>
      </c>
      <c r="J27" s="65">
        <f>G27/G23</f>
        <v>3.9924891889841435E-3</v>
      </c>
      <c r="K27" s="66">
        <f t="shared" si="10"/>
        <v>-3.8812785388127713E-2</v>
      </c>
      <c r="L27" s="66">
        <f t="shared" si="14"/>
        <v>-5.2868391451068697E-2</v>
      </c>
      <c r="M27" s="7"/>
      <c r="N27" s="7"/>
      <c r="O27" s="7"/>
    </row>
    <row r="28" spans="1:16" ht="25.5" x14ac:dyDescent="0.25">
      <c r="A28" s="63" t="s">
        <v>7</v>
      </c>
      <c r="B28" s="64">
        <f>[1]cShabl!$C$44</f>
        <v>357</v>
      </c>
      <c r="C28" s="65">
        <f>B28/B23</f>
        <v>1.6015360390469739E-2</v>
      </c>
      <c r="D28" s="64">
        <f>[1]cShabl!$D$44</f>
        <v>742.3</v>
      </c>
      <c r="E28" s="65">
        <f>D28/D23</f>
        <v>3.3079027816151373E-2</v>
      </c>
      <c r="F28" s="65">
        <f t="shared" si="3"/>
        <v>2.0792717086834731</v>
      </c>
      <c r="G28" s="64">
        <f>'[2]1 Доходы бюджета'!$D$42</f>
        <v>318.5</v>
      </c>
      <c r="H28" s="64">
        <f t="shared" si="13"/>
        <v>-38.5</v>
      </c>
      <c r="I28" s="64">
        <f t="shared" si="2"/>
        <v>-423.79999999999995</v>
      </c>
      <c r="J28" s="65">
        <f>G28/G23</f>
        <v>1.5102230483271374E-2</v>
      </c>
      <c r="K28" s="66">
        <f t="shared" si="10"/>
        <v>-0.10784313725490191</v>
      </c>
      <c r="L28" s="66">
        <f t="shared" si="14"/>
        <v>-0.57092819614711032</v>
      </c>
      <c r="M28" s="7"/>
      <c r="N28" s="7"/>
      <c r="O28" s="7"/>
    </row>
    <row r="29" spans="1:16" ht="27.75" customHeight="1" x14ac:dyDescent="0.25">
      <c r="A29" s="63" t="s">
        <v>145</v>
      </c>
      <c r="B29" s="64">
        <f>[1]cShabl!$C$52</f>
        <v>13894.1</v>
      </c>
      <c r="C29" s="65">
        <f>B29/B23</f>
        <v>0.62330257367290076</v>
      </c>
      <c r="D29" s="64">
        <f>[1]cShabl!$D$52</f>
        <v>13721.8</v>
      </c>
      <c r="E29" s="65">
        <f>D29/D23</f>
        <v>0.61148296360995003</v>
      </c>
      <c r="F29" s="65">
        <f t="shared" si="3"/>
        <v>0.98759905283537608</v>
      </c>
      <c r="G29" s="64">
        <f>'[2]1 Доходы бюджета'!$D$49</f>
        <v>15399.5</v>
      </c>
      <c r="H29" s="64">
        <f t="shared" si="13"/>
        <v>1505.3999999999996</v>
      </c>
      <c r="I29" s="64">
        <f t="shared" si="2"/>
        <v>1677.7000000000007</v>
      </c>
      <c r="J29" s="65">
        <f>G29/G23</f>
        <v>0.73019402928457622</v>
      </c>
      <c r="K29" s="66">
        <f t="shared" si="10"/>
        <v>0.10834814777495483</v>
      </c>
      <c r="L29" s="66">
        <f t="shared" si="14"/>
        <v>0.12226530047078388</v>
      </c>
      <c r="M29" s="7"/>
      <c r="N29" s="7"/>
      <c r="O29" s="7"/>
    </row>
    <row r="30" spans="1:16" ht="25.5" x14ac:dyDescent="0.25">
      <c r="A30" s="78" t="s">
        <v>169</v>
      </c>
      <c r="B30" s="64">
        <f>[1]cShabl!$C$53</f>
        <v>1880.5</v>
      </c>
      <c r="C30" s="65">
        <f>B30/B23</f>
        <v>8.4361023009183023E-2</v>
      </c>
      <c r="D30" s="64">
        <f>[1]cShabl!$D$53</f>
        <v>1815.3</v>
      </c>
      <c r="E30" s="65">
        <f>D30/D23</f>
        <v>8.0895000935820541E-2</v>
      </c>
      <c r="F30" s="65">
        <f t="shared" si="3"/>
        <v>0.96532837011433126</v>
      </c>
      <c r="G30" s="64">
        <f>'[2]1 Доходы бюджета'!$D$50</f>
        <v>1389.5</v>
      </c>
      <c r="H30" s="64">
        <f t="shared" si="13"/>
        <v>-491</v>
      </c>
      <c r="I30" s="64">
        <f t="shared" si="2"/>
        <v>-425.79999999999995</v>
      </c>
      <c r="J30" s="65">
        <f>G30/G23</f>
        <v>6.5885554965480611E-2</v>
      </c>
      <c r="K30" s="66">
        <f t="shared" si="10"/>
        <v>-0.26110077107152352</v>
      </c>
      <c r="L30" s="66">
        <f t="shared" si="14"/>
        <v>-0.23456178042196885</v>
      </c>
      <c r="M30" s="7"/>
      <c r="N30" s="7"/>
      <c r="O30" s="7"/>
    </row>
    <row r="31" spans="1:16" s="6" customFormat="1" ht="15" customHeight="1" x14ac:dyDescent="0.25">
      <c r="A31" s="93" t="s">
        <v>0</v>
      </c>
      <c r="B31" s="104" t="s">
        <v>143</v>
      </c>
      <c r="C31" s="105"/>
      <c r="D31" s="104" t="s">
        <v>144</v>
      </c>
      <c r="E31" s="106"/>
      <c r="F31" s="105"/>
      <c r="G31" s="104" t="s">
        <v>138</v>
      </c>
      <c r="H31" s="106"/>
      <c r="I31" s="106"/>
      <c r="J31" s="105"/>
      <c r="K31" s="93" t="s">
        <v>154</v>
      </c>
      <c r="L31" s="93" t="s">
        <v>155</v>
      </c>
      <c r="M31" s="71"/>
    </row>
    <row r="32" spans="1:16" s="6" customFormat="1" ht="15" customHeight="1" x14ac:dyDescent="0.25">
      <c r="A32" s="94"/>
      <c r="B32" s="96" t="s">
        <v>137</v>
      </c>
      <c r="C32" s="97"/>
      <c r="D32" s="96" t="s">
        <v>162</v>
      </c>
      <c r="E32" s="98"/>
      <c r="F32" s="97"/>
      <c r="G32" s="96" t="s">
        <v>163</v>
      </c>
      <c r="H32" s="98"/>
      <c r="I32" s="98"/>
      <c r="J32" s="97"/>
      <c r="K32" s="94"/>
      <c r="L32" s="94"/>
      <c r="M32" s="71"/>
    </row>
    <row r="33" spans="1:15" s="6" customFormat="1" ht="15" hidden="1" customHeight="1" x14ac:dyDescent="0.25">
      <c r="A33" s="94"/>
      <c r="B33" s="99" t="s">
        <v>1</v>
      </c>
      <c r="C33" s="100"/>
      <c r="D33" s="99"/>
      <c r="E33" s="100"/>
      <c r="F33" s="72"/>
      <c r="G33" s="101"/>
      <c r="H33" s="102"/>
      <c r="I33" s="102"/>
      <c r="J33" s="103"/>
      <c r="K33" s="94"/>
      <c r="L33" s="94"/>
      <c r="M33" s="71"/>
    </row>
    <row r="34" spans="1:15" s="6" customFormat="1" x14ac:dyDescent="0.25">
      <c r="A34" s="95"/>
      <c r="B34" s="70" t="s">
        <v>140</v>
      </c>
      <c r="C34" s="70" t="s">
        <v>141</v>
      </c>
      <c r="D34" s="70" t="s">
        <v>140</v>
      </c>
      <c r="E34" s="70" t="s">
        <v>141</v>
      </c>
      <c r="F34" s="70" t="s">
        <v>124</v>
      </c>
      <c r="G34" s="70" t="s">
        <v>140</v>
      </c>
      <c r="H34" s="70" t="s">
        <v>131</v>
      </c>
      <c r="I34" s="70" t="s">
        <v>132</v>
      </c>
      <c r="J34" s="70" t="s">
        <v>141</v>
      </c>
      <c r="K34" s="95"/>
      <c r="L34" s="95"/>
      <c r="M34" s="71"/>
    </row>
    <row r="35" spans="1:15" s="6" customFormat="1" x14ac:dyDescent="0.25">
      <c r="A35" s="70">
        <v>1</v>
      </c>
      <c r="B35" s="70">
        <v>2</v>
      </c>
      <c r="C35" s="70">
        <v>3</v>
      </c>
      <c r="D35" s="70">
        <v>4</v>
      </c>
      <c r="E35" s="70">
        <v>5</v>
      </c>
      <c r="F35" s="70">
        <v>6</v>
      </c>
      <c r="G35" s="70">
        <v>7</v>
      </c>
      <c r="H35" s="70">
        <v>8</v>
      </c>
      <c r="I35" s="70">
        <v>9</v>
      </c>
      <c r="J35" s="70">
        <v>10</v>
      </c>
      <c r="K35" s="70">
        <v>11</v>
      </c>
      <c r="L35" s="70">
        <v>12</v>
      </c>
      <c r="M35" s="71"/>
    </row>
    <row r="36" spans="1:15" ht="25.5" x14ac:dyDescent="0.25">
      <c r="A36" s="63" t="s">
        <v>146</v>
      </c>
      <c r="B36" s="64">
        <f>[1]cShabl!$C$54</f>
        <v>225.3</v>
      </c>
      <c r="C36" s="65">
        <f>B36/B23</f>
        <v>1.0107172817851071E-2</v>
      </c>
      <c r="D36" s="64">
        <f>[1]cShabl!$D$54</f>
        <v>225.3</v>
      </c>
      <c r="E36" s="65">
        <f>D36/D23</f>
        <v>1.0040017468650015E-2</v>
      </c>
      <c r="F36" s="65">
        <f t="shared" si="3"/>
        <v>1</v>
      </c>
      <c r="G36" s="64"/>
      <c r="H36" s="64"/>
      <c r="I36" s="64"/>
      <c r="J36" s="65"/>
      <c r="K36" s="66"/>
      <c r="L36" s="66"/>
      <c r="M36" s="7"/>
      <c r="N36" s="7"/>
      <c r="O36" s="7"/>
    </row>
    <row r="37" spans="1:15" ht="30" hidden="1" customHeight="1" x14ac:dyDescent="0.25">
      <c r="A37" s="63" t="s">
        <v>8</v>
      </c>
      <c r="B37" s="64"/>
      <c r="C37" s="65">
        <f>B37/B23</f>
        <v>0</v>
      </c>
      <c r="D37" s="64"/>
      <c r="E37" s="65">
        <f>D37/D23</f>
        <v>0</v>
      </c>
      <c r="F37" s="65" t="e">
        <f t="shared" si="3"/>
        <v>#DIV/0!</v>
      </c>
      <c r="G37" s="64"/>
      <c r="H37" s="64">
        <f t="shared" si="13"/>
        <v>0</v>
      </c>
      <c r="I37" s="64">
        <f t="shared" si="2"/>
        <v>0</v>
      </c>
      <c r="J37" s="65">
        <f>G37/G23</f>
        <v>0</v>
      </c>
      <c r="K37" s="66" t="e">
        <f t="shared" si="10"/>
        <v>#DIV/0!</v>
      </c>
      <c r="L37" s="66" t="e">
        <f t="shared" si="14"/>
        <v>#DIV/0!</v>
      </c>
      <c r="M37" s="7"/>
      <c r="N37" s="7"/>
      <c r="O37" s="7"/>
    </row>
    <row r="38" spans="1:15" ht="25.5" x14ac:dyDescent="0.25">
      <c r="A38" s="63" t="s">
        <v>127</v>
      </c>
      <c r="B38" s="64">
        <f>[1]cShabl!$C$55</f>
        <v>494.2</v>
      </c>
      <c r="C38" s="65">
        <f>B38/B23</f>
        <v>2.2170283207199284E-2</v>
      </c>
      <c r="D38" s="64">
        <f>[1]cShabl!$D$55</f>
        <v>494.2</v>
      </c>
      <c r="E38" s="65">
        <f>D38/D23</f>
        <v>2.2022976622311747E-2</v>
      </c>
      <c r="F38" s="65">
        <f t="shared" si="3"/>
        <v>1</v>
      </c>
      <c r="G38" s="64">
        <f>'[2]1 Доходы бюджета'!$D$51+'[2]1 Доходы бюджета'!$D$52</f>
        <v>100</v>
      </c>
      <c r="H38" s="64">
        <f t="shared" si="13"/>
        <v>-394.2</v>
      </c>
      <c r="I38" s="64">
        <f t="shared" si="2"/>
        <v>-394.2</v>
      </c>
      <c r="J38" s="65">
        <f>G38/G23</f>
        <v>4.7416736211213107E-3</v>
      </c>
      <c r="K38" s="66">
        <f t="shared" si="10"/>
        <v>-0.79765277215702146</v>
      </c>
      <c r="L38" s="66">
        <f t="shared" si="14"/>
        <v>-0.79765277215702146</v>
      </c>
      <c r="M38" s="7"/>
      <c r="N38" s="7"/>
      <c r="O38" s="7"/>
    </row>
    <row r="39" spans="1:15" ht="25.5" x14ac:dyDescent="0.25">
      <c r="A39" s="63" t="s">
        <v>147</v>
      </c>
      <c r="B39" s="64">
        <f>[1]cShabl!$C$59</f>
        <v>1634.2</v>
      </c>
      <c r="C39" s="65">
        <f>B39/B23</f>
        <v>7.3311770168363155E-2</v>
      </c>
      <c r="D39" s="64">
        <f>[1]cShabl!$D$59</f>
        <v>1634.2</v>
      </c>
      <c r="E39" s="65">
        <f>D39/D23</f>
        <v>7.2824662881792512E-2</v>
      </c>
      <c r="F39" s="65">
        <f t="shared" si="3"/>
        <v>1</v>
      </c>
      <c r="G39" s="64">
        <f>'[2]1 Доходы бюджета'!$D$53</f>
        <v>505.2</v>
      </c>
      <c r="H39" s="64">
        <f t="shared" si="13"/>
        <v>-1129</v>
      </c>
      <c r="I39" s="64">
        <f t="shared" si="2"/>
        <v>-1129</v>
      </c>
      <c r="J39" s="65">
        <f>G39/G23</f>
        <v>2.395493513390486E-2</v>
      </c>
      <c r="K39" s="66">
        <f t="shared" si="10"/>
        <v>-0.69085791212825853</v>
      </c>
      <c r="L39" s="66">
        <f t="shared" si="14"/>
        <v>-0.69085791212825853</v>
      </c>
      <c r="M39" s="7"/>
      <c r="N39" s="7"/>
      <c r="O39" s="7"/>
    </row>
    <row r="40" spans="1:15" hidden="1" x14ac:dyDescent="0.25">
      <c r="A40" s="63" t="s">
        <v>129</v>
      </c>
      <c r="B40" s="64">
        <v>0</v>
      </c>
      <c r="C40" s="65">
        <f>B40/B23</f>
        <v>0</v>
      </c>
      <c r="D40" s="64"/>
      <c r="E40" s="65">
        <f>D40/D23</f>
        <v>0</v>
      </c>
      <c r="F40" s="65"/>
      <c r="G40" s="64"/>
      <c r="H40" s="64"/>
      <c r="I40" s="64"/>
      <c r="J40" s="65"/>
      <c r="K40" s="66"/>
      <c r="L40" s="66"/>
      <c r="M40" s="7"/>
      <c r="N40" s="7"/>
      <c r="O40" s="7"/>
    </row>
    <row r="41" spans="1:15" s="6" customFormat="1" x14ac:dyDescent="0.25">
      <c r="A41" s="79" t="s">
        <v>148</v>
      </c>
      <c r="B41" s="53">
        <f>SUM(B42:B49)</f>
        <v>985817</v>
      </c>
      <c r="C41" s="81">
        <f>B41/B50</f>
        <v>0.90341539749592015</v>
      </c>
      <c r="D41" s="53">
        <f>SUM(D42:D49)</f>
        <v>975323.4</v>
      </c>
      <c r="E41" s="81">
        <f>D41/D50</f>
        <v>0.902356924162666</v>
      </c>
      <c r="F41" s="81">
        <f t="shared" si="3"/>
        <v>0.98935542803583221</v>
      </c>
      <c r="G41" s="53">
        <f>SUM(G42:G49)</f>
        <v>771204.6</v>
      </c>
      <c r="H41" s="80">
        <f t="shared" si="13"/>
        <v>-214612.40000000002</v>
      </c>
      <c r="I41" s="80">
        <f t="shared" si="2"/>
        <v>-204118.80000000005</v>
      </c>
      <c r="J41" s="81">
        <f>G41/G50</f>
        <v>0.88473568839574657</v>
      </c>
      <c r="K41" s="82">
        <f>G41/B41-1</f>
        <v>-0.21770003966253371</v>
      </c>
      <c r="L41" s="82">
        <f>G41/D41-1</f>
        <v>-0.20928319775778992</v>
      </c>
      <c r="M41" s="11"/>
      <c r="N41" s="14"/>
      <c r="O41" s="11"/>
    </row>
    <row r="42" spans="1:15" x14ac:dyDescent="0.25">
      <c r="A42" s="63" t="s">
        <v>174</v>
      </c>
      <c r="B42" s="64">
        <f>[1]cShabl!$C$78</f>
        <v>74487.3</v>
      </c>
      <c r="C42" s="65">
        <f>B42/B41</f>
        <v>7.5558952625081541E-2</v>
      </c>
      <c r="D42" s="64">
        <f>[1]cShabl!$D$78</f>
        <v>74487.3</v>
      </c>
      <c r="E42" s="65">
        <f>D42/(D41-D48-D49)</f>
        <v>7.5558952625081541E-2</v>
      </c>
      <c r="F42" s="65">
        <f t="shared" si="3"/>
        <v>1</v>
      </c>
      <c r="G42" s="64">
        <f>'[2]1 Доходы бюджета'!$D$112</f>
        <v>71382.399999999994</v>
      </c>
      <c r="H42" s="64">
        <f t="shared" si="13"/>
        <v>-3104.9000000000087</v>
      </c>
      <c r="I42" s="64">
        <f t="shared" si="2"/>
        <v>-3104.9000000000087</v>
      </c>
      <c r="J42" s="65">
        <f>G42/G41</f>
        <v>9.2559613881971134E-2</v>
      </c>
      <c r="K42" s="66">
        <f t="shared" si="10"/>
        <v>-4.1683615864718027E-2</v>
      </c>
      <c r="L42" s="66">
        <f t="shared" ref="L42:L47" si="17">G42/D42-1</f>
        <v>-4.1683615864718027E-2</v>
      </c>
      <c r="M42" s="7"/>
      <c r="N42" s="13"/>
      <c r="O42" s="13"/>
    </row>
    <row r="43" spans="1:15" x14ac:dyDescent="0.25">
      <c r="A43" s="63" t="s">
        <v>156</v>
      </c>
      <c r="B43" s="64">
        <f>[1]cShabl!$C$79</f>
        <v>548635.19999999995</v>
      </c>
      <c r="C43" s="65">
        <f>B43/B41</f>
        <v>0.556528442905732</v>
      </c>
      <c r="D43" s="64">
        <f>[1]cShabl!$D$79</f>
        <v>548635.19999999995</v>
      </c>
      <c r="E43" s="65">
        <f>D43/(D41-D48-D49)</f>
        <v>0.556528442905732</v>
      </c>
      <c r="F43" s="65">
        <f t="shared" si="3"/>
        <v>1</v>
      </c>
      <c r="G43" s="64">
        <f>'[2]1 Доходы бюджета'!$D$113</f>
        <v>347965.60000000003</v>
      </c>
      <c r="H43" s="64">
        <f t="shared" si="13"/>
        <v>-200669.59999999992</v>
      </c>
      <c r="I43" s="64">
        <f t="shared" si="2"/>
        <v>-200669.59999999992</v>
      </c>
      <c r="J43" s="65">
        <f>G43/G41</f>
        <v>0.4511975161973879</v>
      </c>
      <c r="K43" s="66">
        <f t="shared" si="10"/>
        <v>-0.36576143856609988</v>
      </c>
      <c r="L43" s="66">
        <f t="shared" si="17"/>
        <v>-0.36576143856609988</v>
      </c>
      <c r="M43" s="7"/>
      <c r="N43" s="13"/>
      <c r="O43" s="13"/>
    </row>
    <row r="44" spans="1:15" x14ac:dyDescent="0.25">
      <c r="A44" s="63" t="s">
        <v>157</v>
      </c>
      <c r="B44" s="64">
        <f>[1]cShabl!$C$91</f>
        <v>343911.5</v>
      </c>
      <c r="C44" s="65">
        <f>B44/B41</f>
        <v>0.34885937247988219</v>
      </c>
      <c r="D44" s="64">
        <f>[1]cShabl!$D$91</f>
        <v>343911.5</v>
      </c>
      <c r="E44" s="65">
        <f>D44/(D41-D48-D49)</f>
        <v>0.34885937247988219</v>
      </c>
      <c r="F44" s="65">
        <f t="shared" si="3"/>
        <v>1</v>
      </c>
      <c r="G44" s="64">
        <f>'[2]1 Доходы бюджета'!$D$121</f>
        <v>349739.1</v>
      </c>
      <c r="H44" s="64">
        <f t="shared" si="13"/>
        <v>5827.5999999999767</v>
      </c>
      <c r="I44" s="64">
        <f t="shared" si="2"/>
        <v>5827.5999999999767</v>
      </c>
      <c r="J44" s="65">
        <f>G44/G41</f>
        <v>0.4534971653436714</v>
      </c>
      <c r="K44" s="66">
        <f t="shared" si="10"/>
        <v>1.69450570859071E-2</v>
      </c>
      <c r="L44" s="66">
        <f t="shared" si="17"/>
        <v>1.69450570859071E-2</v>
      </c>
      <c r="M44" s="7"/>
      <c r="N44" s="13"/>
      <c r="O44" s="13"/>
    </row>
    <row r="45" spans="1:15" ht="16.5" customHeight="1" x14ac:dyDescent="0.25">
      <c r="A45" s="63" t="s">
        <v>175</v>
      </c>
      <c r="B45" s="64">
        <f>[1]cShabl!$C$97</f>
        <v>3464.8999999999996</v>
      </c>
      <c r="C45" s="65">
        <f>B45/B41</f>
        <v>3.5147496949230941E-3</v>
      </c>
      <c r="D45" s="64">
        <f>[1]cShabl!$D$97</f>
        <v>3464.8999999999996</v>
      </c>
      <c r="E45" s="65">
        <f>D45/(D41-D48-D49)</f>
        <v>3.5147496949230941E-3</v>
      </c>
      <c r="F45" s="65">
        <f t="shared" si="3"/>
        <v>1</v>
      </c>
      <c r="G45" s="64">
        <f>'[2]1 Доходы бюджета'!$D$126</f>
        <v>1939.5</v>
      </c>
      <c r="H45" s="64">
        <f t="shared" si="13"/>
        <v>-1525.3999999999996</v>
      </c>
      <c r="I45" s="64">
        <f t="shared" si="2"/>
        <v>-1525.3999999999996</v>
      </c>
      <c r="J45" s="65">
        <f>G45/G41</f>
        <v>2.5148968250448714E-3</v>
      </c>
      <c r="K45" s="66">
        <f t="shared" si="10"/>
        <v>-0.44024358567346811</v>
      </c>
      <c r="L45" s="66">
        <f t="shared" si="17"/>
        <v>-0.44024358567346811</v>
      </c>
      <c r="M45" s="7"/>
      <c r="N45" s="13"/>
      <c r="O45" s="13"/>
    </row>
    <row r="46" spans="1:15" ht="25.5" x14ac:dyDescent="0.25">
      <c r="A46" s="63" t="s">
        <v>176</v>
      </c>
      <c r="B46" s="64">
        <f>[1]cShabl!$C$100</f>
        <v>1.7</v>
      </c>
      <c r="C46" s="65">
        <f>B46/B41</f>
        <v>1.7244579876386793E-6</v>
      </c>
      <c r="D46" s="64">
        <f>[1]cShabl!$D$100</f>
        <v>1.7</v>
      </c>
      <c r="E46" s="65">
        <f>D46/(D41-D48-D49)</f>
        <v>1.7244579876386793E-6</v>
      </c>
      <c r="F46" s="65"/>
      <c r="G46" s="64"/>
      <c r="H46" s="64"/>
      <c r="I46" s="64"/>
      <c r="J46" s="65"/>
      <c r="K46" s="66"/>
      <c r="L46" s="66"/>
      <c r="M46" s="7"/>
      <c r="N46" s="61"/>
      <c r="O46" s="61"/>
    </row>
    <row r="47" spans="1:15" ht="25.5" x14ac:dyDescent="0.25">
      <c r="A47" s="63" t="s">
        <v>130</v>
      </c>
      <c r="B47" s="64">
        <f>[1]cShabl!$C$103</f>
        <v>15316.4</v>
      </c>
      <c r="C47" s="65">
        <f>B47/B41</f>
        <v>1.5536757836393569E-2</v>
      </c>
      <c r="D47" s="64">
        <f>[1]cShabl!$D$103</f>
        <v>15316.4</v>
      </c>
      <c r="E47" s="65">
        <f>D47/(D41-D48-D49)</f>
        <v>1.5536757836393569E-2</v>
      </c>
      <c r="F47" s="65">
        <f t="shared" si="3"/>
        <v>1</v>
      </c>
      <c r="G47" s="64">
        <f>'[2]1 Доходы бюджета'!$D$134</f>
        <v>178</v>
      </c>
      <c r="H47" s="64">
        <f t="shared" si="13"/>
        <v>-15138.4</v>
      </c>
      <c r="I47" s="64">
        <f t="shared" si="2"/>
        <v>-15138.4</v>
      </c>
      <c r="J47" s="65">
        <f>G47/G41</f>
        <v>2.3080775192471623E-4</v>
      </c>
      <c r="K47" s="66">
        <f t="shared" si="10"/>
        <v>-0.98837847013658564</v>
      </c>
      <c r="L47" s="66">
        <f t="shared" si="17"/>
        <v>-0.98837847013658564</v>
      </c>
      <c r="M47" s="7"/>
      <c r="N47" s="62"/>
      <c r="O47" s="61"/>
    </row>
    <row r="48" spans="1:15" ht="25.5" x14ac:dyDescent="0.25">
      <c r="A48" s="63" t="s">
        <v>168</v>
      </c>
      <c r="B48" s="64"/>
      <c r="C48" s="65"/>
      <c r="D48" s="64">
        <f>[1]cShabl!$D$106</f>
        <v>7684.6</v>
      </c>
      <c r="E48" s="65"/>
      <c r="F48" s="65"/>
      <c r="G48" s="64"/>
      <c r="H48" s="64"/>
      <c r="I48" s="64"/>
      <c r="J48" s="65"/>
      <c r="K48" s="66"/>
      <c r="L48" s="66"/>
      <c r="M48" s="7"/>
      <c r="N48" s="62"/>
      <c r="O48" s="61"/>
    </row>
    <row r="49" spans="1:15" x14ac:dyDescent="0.25">
      <c r="A49" s="63" t="s">
        <v>136</v>
      </c>
      <c r="B49" s="64"/>
      <c r="C49" s="65"/>
      <c r="D49" s="64">
        <f>[1]cShabl!$D$108</f>
        <v>-18178.2</v>
      </c>
      <c r="E49" s="65"/>
      <c r="F49" s="65"/>
      <c r="G49" s="64"/>
      <c r="H49" s="64"/>
      <c r="I49" s="64"/>
      <c r="J49" s="65"/>
      <c r="K49" s="66"/>
      <c r="L49" s="66"/>
      <c r="M49" s="7"/>
      <c r="N49" s="62"/>
      <c r="O49" s="61"/>
    </row>
    <row r="50" spans="1:15" s="19" customFormat="1" ht="18" customHeight="1" x14ac:dyDescent="0.25">
      <c r="A50" s="83" t="s">
        <v>9</v>
      </c>
      <c r="B50" s="21">
        <f>B41+B23+B13</f>
        <v>1091211.2</v>
      </c>
      <c r="C50" s="47">
        <f>C13+C23+C41</f>
        <v>1</v>
      </c>
      <c r="D50" s="21">
        <f>D41+D23+D13</f>
        <v>1080862.1000000001</v>
      </c>
      <c r="E50" s="47">
        <f>E13+E23+E41</f>
        <v>0.99999999999999989</v>
      </c>
      <c r="F50" s="92">
        <f t="shared" si="3"/>
        <v>0.99051595144917881</v>
      </c>
      <c r="G50" s="21">
        <f>G41+G23+G13</f>
        <v>871677.96</v>
      </c>
      <c r="H50" s="84">
        <f>G50-B50</f>
        <v>-219533.24</v>
      </c>
      <c r="I50" s="85">
        <f t="shared" si="2"/>
        <v>-209184.14000000013</v>
      </c>
      <c r="J50" s="47">
        <f>J13+J23+J41</f>
        <v>1</v>
      </c>
      <c r="K50" s="86">
        <f>G50/B50-1</f>
        <v>-0.20118308902987803</v>
      </c>
      <c r="L50" s="86">
        <f>G50/D50-1</f>
        <v>-0.1935345313708382</v>
      </c>
      <c r="M50" s="24"/>
      <c r="N50" s="25"/>
      <c r="O50" s="24"/>
    </row>
    <row r="51" spans="1:15" hidden="1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59">
        <f>K50+1</f>
        <v>0.79881691097012197</v>
      </c>
      <c r="L51" s="59">
        <f>L50+1</f>
        <v>0.8064654686291618</v>
      </c>
      <c r="M51" s="3"/>
    </row>
    <row r="52" spans="1:15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49"/>
      <c r="N52" s="25"/>
    </row>
    <row r="53" spans="1:15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5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5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5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5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5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5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5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5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5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5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5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</sheetData>
  <mergeCells count="27">
    <mergeCell ref="J2:L2"/>
    <mergeCell ref="J1:L1"/>
    <mergeCell ref="A4:L4"/>
    <mergeCell ref="G6:J6"/>
    <mergeCell ref="G7:J7"/>
    <mergeCell ref="G8:J8"/>
    <mergeCell ref="L6:L9"/>
    <mergeCell ref="A6:A9"/>
    <mergeCell ref="B6:C6"/>
    <mergeCell ref="B7:C7"/>
    <mergeCell ref="B8:C8"/>
    <mergeCell ref="D8:E8"/>
    <mergeCell ref="K6:K9"/>
    <mergeCell ref="D6:F6"/>
    <mergeCell ref="D7:F7"/>
    <mergeCell ref="A31:A34"/>
    <mergeCell ref="B31:C31"/>
    <mergeCell ref="D31:F31"/>
    <mergeCell ref="G31:J31"/>
    <mergeCell ref="K31:K34"/>
    <mergeCell ref="L31:L34"/>
    <mergeCell ref="B32:C32"/>
    <mergeCell ref="D32:F32"/>
    <mergeCell ref="G32:J32"/>
    <mergeCell ref="B33:C33"/>
    <mergeCell ref="D33:E33"/>
    <mergeCell ref="G33:J33"/>
  </mergeCells>
  <pageMargins left="0.78740157480314965" right="0.59055118110236227" top="0.59055118110236227" bottom="0.59055118110236227" header="0.31496062992125984" footer="0.31496062992125984"/>
  <pageSetup paperSize="9" scale="99" fitToHeight="2" orientation="landscape" verticalDpi="0" r:id="rId1"/>
  <ignoredErrors>
    <ignoredError sqref="D14:D30 C12:C13 F11 C23 D36:D41 C41 C5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0"/>
  <sheetViews>
    <sheetView zoomScale="98" zoomScaleNormal="98" workbookViewId="0">
      <pane ySplit="9" topLeftCell="A10" activePane="bottomLeft" state="frozen"/>
      <selection pane="bottomLeft" activeCell="A10" sqref="A10"/>
    </sheetView>
  </sheetViews>
  <sheetFormatPr defaultRowHeight="15" x14ac:dyDescent="0.25"/>
  <cols>
    <col min="1" max="1" width="6.7109375" customWidth="1"/>
    <col min="2" max="2" width="53" customWidth="1"/>
    <col min="3" max="3" width="10.7109375" bestFit="1" customWidth="1"/>
    <col min="4" max="4" width="6.5703125" customWidth="1"/>
    <col min="5" max="5" width="10.140625" bestFit="1" customWidth="1"/>
    <col min="6" max="6" width="6.7109375" customWidth="1"/>
    <col min="7" max="7" width="7.28515625" customWidth="1"/>
    <col min="8" max="8" width="9.7109375" customWidth="1"/>
    <col min="9" max="9" width="6.7109375" customWidth="1"/>
    <col min="10" max="13" width="10.7109375" style="41" customWidth="1"/>
  </cols>
  <sheetData>
    <row r="1" spans="1:13" x14ac:dyDescent="0.25">
      <c r="K1" s="107" t="s">
        <v>159</v>
      </c>
      <c r="L1" s="107"/>
      <c r="M1" s="107"/>
    </row>
    <row r="2" spans="1:13" x14ac:dyDescent="0.25">
      <c r="K2" s="121" t="s">
        <v>158</v>
      </c>
      <c r="L2" s="121"/>
      <c r="M2" s="121"/>
    </row>
    <row r="3" spans="1:13" x14ac:dyDescent="0.25">
      <c r="K3" s="91"/>
      <c r="L3" s="91"/>
      <c r="M3" s="91"/>
    </row>
    <row r="4" spans="1:13" ht="15.75" x14ac:dyDescent="0.25">
      <c r="A4" s="108" t="s">
        <v>142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</row>
    <row r="5" spans="1:13" x14ac:dyDescent="0.25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48"/>
      <c r="M5" s="48"/>
    </row>
    <row r="6" spans="1:13" ht="25.5" customHeight="1" x14ac:dyDescent="0.25">
      <c r="A6" s="111" t="s">
        <v>115</v>
      </c>
      <c r="B6" s="113" t="s">
        <v>122</v>
      </c>
      <c r="C6" s="115" t="s">
        <v>164</v>
      </c>
      <c r="D6" s="116"/>
      <c r="E6" s="117" t="s">
        <v>165</v>
      </c>
      <c r="F6" s="118"/>
      <c r="G6" s="119"/>
      <c r="H6" s="115" t="s">
        <v>166</v>
      </c>
      <c r="I6" s="116"/>
      <c r="J6" s="109" t="s">
        <v>150</v>
      </c>
      <c r="K6" s="111" t="s">
        <v>151</v>
      </c>
      <c r="L6" s="111" t="s">
        <v>152</v>
      </c>
      <c r="M6" s="111" t="s">
        <v>153</v>
      </c>
    </row>
    <row r="7" spans="1:13" ht="25.5" x14ac:dyDescent="0.25">
      <c r="A7" s="112"/>
      <c r="B7" s="114"/>
      <c r="C7" s="70" t="s">
        <v>140</v>
      </c>
      <c r="D7" s="70" t="s">
        <v>141</v>
      </c>
      <c r="E7" s="70" t="s">
        <v>140</v>
      </c>
      <c r="F7" s="70" t="s">
        <v>141</v>
      </c>
      <c r="G7" s="70" t="s">
        <v>124</v>
      </c>
      <c r="H7" s="70" t="s">
        <v>140</v>
      </c>
      <c r="I7" s="70" t="s">
        <v>141</v>
      </c>
      <c r="J7" s="110"/>
      <c r="K7" s="112"/>
      <c r="L7" s="112"/>
      <c r="M7" s="112"/>
    </row>
    <row r="8" spans="1:13" x14ac:dyDescent="0.25">
      <c r="A8" s="26">
        <v>1</v>
      </c>
      <c r="B8" s="26">
        <v>2</v>
      </c>
      <c r="C8" s="27">
        <v>5</v>
      </c>
      <c r="D8" s="27">
        <v>6</v>
      </c>
      <c r="E8" s="27">
        <v>7</v>
      </c>
      <c r="F8" s="27">
        <v>8</v>
      </c>
      <c r="G8" s="27">
        <v>9</v>
      </c>
      <c r="H8" s="27">
        <v>10</v>
      </c>
      <c r="I8" s="27">
        <v>11</v>
      </c>
      <c r="J8" s="27">
        <v>12</v>
      </c>
      <c r="K8" s="27">
        <v>13</v>
      </c>
      <c r="L8" s="27">
        <v>14</v>
      </c>
      <c r="M8" s="27">
        <v>15</v>
      </c>
    </row>
    <row r="9" spans="1:13" s="17" customFormat="1" x14ac:dyDescent="0.25">
      <c r="A9" s="28"/>
      <c r="B9" s="29" t="s">
        <v>13</v>
      </c>
      <c r="C9" s="21">
        <f>C10+C19+C22+C25+C37+C41+C43+C49+C51+C57+C63+C66+0.1</f>
        <v>1173459.821</v>
      </c>
      <c r="D9" s="30">
        <f t="shared" ref="D9:I9" si="0">D10+D19+D22+D25+D37+D41+D43+D49+D51+D57+D63+D66</f>
        <v>0.99999991478191386</v>
      </c>
      <c r="E9" s="21">
        <f>E10+E19+E22+E25+E37+E41+E43+E49+E51+E57+E63+E66</f>
        <v>1157712.5724490001</v>
      </c>
      <c r="F9" s="30">
        <f t="shared" si="0"/>
        <v>1</v>
      </c>
      <c r="G9" s="87">
        <f>E9/C9</f>
        <v>0.9865804961795962</v>
      </c>
      <c r="H9" s="21">
        <f>H10+H19+H22+H25+H37+H41+H43+H49+H51+H57+H63+H66</f>
        <v>882828.80000000016</v>
      </c>
      <c r="I9" s="30">
        <f t="shared" si="0"/>
        <v>0.99999999999999989</v>
      </c>
      <c r="J9" s="46">
        <f t="shared" ref="J9:J26" si="1">H9-E9</f>
        <v>-274883.77244899992</v>
      </c>
      <c r="K9" s="47">
        <f>J9/E9</f>
        <v>-0.23743697614643394</v>
      </c>
      <c r="L9" s="46">
        <f>H9-C9</f>
        <v>-290631.02099999983</v>
      </c>
      <c r="M9" s="47">
        <f>L9/C9</f>
        <v>-0.24767019355833558</v>
      </c>
    </row>
    <row r="10" spans="1:13" s="17" customFormat="1" x14ac:dyDescent="0.25">
      <c r="A10" s="31" t="s">
        <v>14</v>
      </c>
      <c r="B10" s="32" t="s">
        <v>15</v>
      </c>
      <c r="C10" s="33">
        <f>SUM(C11:C18)</f>
        <v>83592.668999999994</v>
      </c>
      <c r="D10" s="34">
        <f>C10/C9</f>
        <v>7.1236072598347619E-2</v>
      </c>
      <c r="E10" s="33">
        <f>SUM(E11:E18)</f>
        <v>83592.668999999994</v>
      </c>
      <c r="F10" s="34">
        <f>E10/E9</f>
        <v>7.2205028250811751E-2</v>
      </c>
      <c r="G10" s="34">
        <f>E10/C10</f>
        <v>1</v>
      </c>
      <c r="H10" s="33">
        <f>SUM(H11:H18)</f>
        <v>81363.899999999994</v>
      </c>
      <c r="I10" s="34">
        <f>H10/H9</f>
        <v>9.2162716032825373E-2</v>
      </c>
      <c r="J10" s="42">
        <f t="shared" si="1"/>
        <v>-2228.7690000000002</v>
      </c>
      <c r="K10" s="44">
        <f t="shared" ref="K10:K15" si="2">J10/E10</f>
        <v>-2.6662254318019208E-2</v>
      </c>
      <c r="L10" s="42">
        <f>H10-C10</f>
        <v>-2228.7690000000002</v>
      </c>
      <c r="M10" s="44">
        <f>L10/C10</f>
        <v>-2.6662254318019208E-2</v>
      </c>
    </row>
    <row r="11" spans="1:13" s="17" customFormat="1" ht="30" x14ac:dyDescent="0.25">
      <c r="A11" s="35" t="s">
        <v>16</v>
      </c>
      <c r="B11" s="36" t="s">
        <v>171</v>
      </c>
      <c r="C11" s="37">
        <f>[3]Бюджет!$Q$56</f>
        <v>2075.2689999999998</v>
      </c>
      <c r="D11" s="37"/>
      <c r="E11" s="37">
        <f>[3]Бюджет!$X$56</f>
        <v>2075.2689999999998</v>
      </c>
      <c r="F11" s="37"/>
      <c r="G11" s="88">
        <f>E11/C11</f>
        <v>1</v>
      </c>
      <c r="H11" s="37">
        <f>[4]Бюджет_2!$Q$10</f>
        <v>2079.1</v>
      </c>
      <c r="I11" s="37"/>
      <c r="J11" s="43">
        <f t="shared" si="1"/>
        <v>3.831000000000131</v>
      </c>
      <c r="K11" s="45">
        <f t="shared" si="2"/>
        <v>1.8460257441325107E-3</v>
      </c>
      <c r="L11" s="43">
        <f>H11-C11</f>
        <v>3.831000000000131</v>
      </c>
      <c r="M11" s="45">
        <f>L11/C11</f>
        <v>1.8460257441325107E-3</v>
      </c>
    </row>
    <row r="12" spans="1:13" s="17" customFormat="1" ht="45" x14ac:dyDescent="0.25">
      <c r="A12" s="35" t="s">
        <v>17</v>
      </c>
      <c r="B12" s="36" t="s">
        <v>18</v>
      </c>
      <c r="C12" s="37">
        <f>[3]Бюджет!$Q$21</f>
        <v>3384.1</v>
      </c>
      <c r="D12" s="37"/>
      <c r="E12" s="37">
        <f>[3]Бюджет!$X$21</f>
        <v>3384.1</v>
      </c>
      <c r="F12" s="37"/>
      <c r="G12" s="88">
        <f t="shared" ref="G12:G18" si="3">E12/C12</f>
        <v>1</v>
      </c>
      <c r="H12" s="37">
        <f>[4]Бюджет_2!$Q$15</f>
        <v>3529.5</v>
      </c>
      <c r="I12" s="37"/>
      <c r="J12" s="43">
        <f t="shared" si="1"/>
        <v>145.40000000000009</v>
      </c>
      <c r="K12" s="45">
        <f t="shared" si="2"/>
        <v>4.2965633403268255E-2</v>
      </c>
      <c r="L12" s="43">
        <f t="shared" ref="L12:L14" si="4">H12-C12</f>
        <v>145.40000000000009</v>
      </c>
      <c r="M12" s="45">
        <f t="shared" ref="M12:M14" si="5">L12/C12</f>
        <v>4.2965633403268255E-2</v>
      </c>
    </row>
    <row r="13" spans="1:13" s="17" customFormat="1" ht="30" customHeight="1" x14ac:dyDescent="0.25">
      <c r="A13" s="35" t="s">
        <v>19</v>
      </c>
      <c r="B13" s="36" t="s">
        <v>172</v>
      </c>
      <c r="C13" s="37">
        <f>[3]Бюджет!$Q$61</f>
        <v>36209.199999999997</v>
      </c>
      <c r="D13" s="37"/>
      <c r="E13" s="37">
        <f>[3]Бюджет!$X$61</f>
        <v>36209.199999999997</v>
      </c>
      <c r="F13" s="37"/>
      <c r="G13" s="88">
        <f t="shared" si="3"/>
        <v>1</v>
      </c>
      <c r="H13" s="37">
        <f>[4]Бюджет_2!$Q$27</f>
        <v>36931.800000000003</v>
      </c>
      <c r="I13" s="37"/>
      <c r="J13" s="43">
        <f t="shared" si="1"/>
        <v>722.60000000000582</v>
      </c>
      <c r="K13" s="45">
        <f t="shared" si="2"/>
        <v>1.9956254211636985E-2</v>
      </c>
      <c r="L13" s="43">
        <f t="shared" si="4"/>
        <v>722.60000000000582</v>
      </c>
      <c r="M13" s="45">
        <f t="shared" si="5"/>
        <v>1.9956254211636985E-2</v>
      </c>
    </row>
    <row r="14" spans="1:13" s="17" customFormat="1" x14ac:dyDescent="0.25">
      <c r="A14" s="35" t="s">
        <v>20</v>
      </c>
      <c r="B14" s="36" t="s">
        <v>21</v>
      </c>
      <c r="C14" s="37">
        <f>[3]Бюджет!$Q$107</f>
        <v>23.2</v>
      </c>
      <c r="D14" s="37"/>
      <c r="E14" s="37">
        <f>[3]Бюджет!$X$107</f>
        <v>23.2</v>
      </c>
      <c r="F14" s="37"/>
      <c r="G14" s="88">
        <f t="shared" si="3"/>
        <v>1</v>
      </c>
      <c r="H14" s="37">
        <f>[4]Бюджет_2!$Q$71</f>
        <v>24.2</v>
      </c>
      <c r="I14" s="37"/>
      <c r="J14" s="43">
        <f t="shared" si="1"/>
        <v>1</v>
      </c>
      <c r="K14" s="45">
        <f t="shared" si="2"/>
        <v>4.3103448275862072E-2</v>
      </c>
      <c r="L14" s="43">
        <f t="shared" si="4"/>
        <v>1</v>
      </c>
      <c r="M14" s="45">
        <f t="shared" si="5"/>
        <v>4.3103448275862072E-2</v>
      </c>
    </row>
    <row r="15" spans="1:13" s="17" customFormat="1" ht="45" x14ac:dyDescent="0.25">
      <c r="A15" s="35" t="s">
        <v>22</v>
      </c>
      <c r="B15" s="36" t="s">
        <v>23</v>
      </c>
      <c r="C15" s="37">
        <f>[3]Бюджет!$Q$7</f>
        <v>2406.8000000000002</v>
      </c>
      <c r="D15" s="37"/>
      <c r="E15" s="37">
        <f>[3]Бюджет!$X$7</f>
        <v>2406.8000000000002</v>
      </c>
      <c r="F15" s="37"/>
      <c r="G15" s="88">
        <f t="shared" si="3"/>
        <v>1</v>
      </c>
      <c r="H15" s="37">
        <f>[4]Бюджет_2!$Q$76</f>
        <v>2512</v>
      </c>
      <c r="I15" s="37"/>
      <c r="J15" s="43">
        <f t="shared" si="1"/>
        <v>105.19999999999982</v>
      </c>
      <c r="K15" s="45">
        <f t="shared" si="2"/>
        <v>4.3709489778959533E-2</v>
      </c>
      <c r="L15" s="43">
        <f>H15-C15</f>
        <v>105.19999999999982</v>
      </c>
      <c r="M15" s="45">
        <f>L15/C15</f>
        <v>4.3709489778959533E-2</v>
      </c>
    </row>
    <row r="16" spans="1:13" s="17" customFormat="1" x14ac:dyDescent="0.25">
      <c r="A16" s="35" t="s">
        <v>116</v>
      </c>
      <c r="B16" s="36" t="s">
        <v>117</v>
      </c>
      <c r="C16" s="37">
        <f>[3]Бюджет!$Q$112</f>
        <v>332</v>
      </c>
      <c r="D16" s="37"/>
      <c r="E16" s="37">
        <f>[3]Бюджет!$X$112</f>
        <v>332</v>
      </c>
      <c r="F16" s="37"/>
      <c r="G16" s="88">
        <f t="shared" si="3"/>
        <v>1</v>
      </c>
      <c r="H16" s="37">
        <f>[4]Бюджет_2!$Q$89</f>
        <v>2437</v>
      </c>
      <c r="I16" s="37"/>
      <c r="J16" s="43">
        <f t="shared" si="1"/>
        <v>2105</v>
      </c>
      <c r="K16" s="45"/>
      <c r="L16" s="43">
        <f>H16-C16</f>
        <v>2105</v>
      </c>
      <c r="M16" s="45">
        <f>L16/C16</f>
        <v>6.3403614457831328</v>
      </c>
    </row>
    <row r="17" spans="1:13" s="17" customFormat="1" x14ac:dyDescent="0.25">
      <c r="A17" s="35" t="s">
        <v>24</v>
      </c>
      <c r="B17" s="36" t="s">
        <v>25</v>
      </c>
      <c r="C17" s="37">
        <f>[3]Бюджет!$Q$117</f>
        <v>1000</v>
      </c>
      <c r="D17" s="67">
        <f>C17/C9</f>
        <v>8.5218086048128954E-4</v>
      </c>
      <c r="E17" s="37">
        <f>[3]Бюджет!$X$117</f>
        <v>1000</v>
      </c>
      <c r="F17" s="67">
        <f>E17/E9</f>
        <v>8.6377225556480018E-4</v>
      </c>
      <c r="G17" s="88">
        <f t="shared" si="3"/>
        <v>1</v>
      </c>
      <c r="H17" s="37"/>
      <c r="I17" s="67">
        <f>H17/H9</f>
        <v>0</v>
      </c>
      <c r="J17" s="43"/>
      <c r="K17" s="43"/>
      <c r="L17" s="43"/>
      <c r="M17" s="43"/>
    </row>
    <row r="18" spans="1:13" s="17" customFormat="1" x14ac:dyDescent="0.25">
      <c r="A18" s="35" t="s">
        <v>26</v>
      </c>
      <c r="B18" s="36" t="s">
        <v>27</v>
      </c>
      <c r="C18" s="37">
        <f>[3]Бюджет!$Q$122+[3]Бюджет!$Q$36</f>
        <v>38162.1</v>
      </c>
      <c r="D18" s="37"/>
      <c r="E18" s="37">
        <f>[3]Бюджет!$X$122+[3]Бюджет!$X$36</f>
        <v>38162.1</v>
      </c>
      <c r="F18" s="37"/>
      <c r="G18" s="88">
        <f t="shared" si="3"/>
        <v>1</v>
      </c>
      <c r="H18" s="37">
        <f>[4]Бюджет_2!$Q$94</f>
        <v>33850.300000000003</v>
      </c>
      <c r="I18" s="37"/>
      <c r="J18" s="43">
        <f t="shared" si="1"/>
        <v>-4311.7999999999956</v>
      </c>
      <c r="K18" s="45">
        <f t="shared" ref="K18:K23" si="6">J18/E18</f>
        <v>-0.11298644466630495</v>
      </c>
      <c r="L18" s="43">
        <f>H18-C18</f>
        <v>-4311.7999999999956</v>
      </c>
      <c r="M18" s="45">
        <f>L18/C18</f>
        <v>-0.11298644466630495</v>
      </c>
    </row>
    <row r="19" spans="1:13" s="17" customFormat="1" x14ac:dyDescent="0.25">
      <c r="A19" s="31" t="s">
        <v>28</v>
      </c>
      <c r="B19" s="32" t="s">
        <v>29</v>
      </c>
      <c r="C19" s="33">
        <f>SUM(C20:C21)</f>
        <v>1275.952</v>
      </c>
      <c r="D19" s="34">
        <f>C19/C9</f>
        <v>1.0873418732928223E-3</v>
      </c>
      <c r="E19" s="33">
        <f>SUM(E20:E21)</f>
        <v>1275.952</v>
      </c>
      <c r="F19" s="34">
        <f>E19/E9</f>
        <v>1.1021319370324179E-3</v>
      </c>
      <c r="G19" s="34">
        <f>E19/C19</f>
        <v>1</v>
      </c>
      <c r="H19" s="33">
        <f>SUM(H20:H21)</f>
        <v>1180.5999999999999</v>
      </c>
      <c r="I19" s="34">
        <f>H19/H9</f>
        <v>1.337292122776239E-3</v>
      </c>
      <c r="J19" s="42">
        <f t="shared" si="1"/>
        <v>-95.352000000000089</v>
      </c>
      <c r="K19" s="44">
        <f t="shared" si="6"/>
        <v>-7.4730083890303153E-2</v>
      </c>
      <c r="L19" s="42">
        <f>H19-C19</f>
        <v>-95.352000000000089</v>
      </c>
      <c r="M19" s="44">
        <f>L19/C19</f>
        <v>-7.4730083890303153E-2</v>
      </c>
    </row>
    <row r="20" spans="1:13" s="17" customFormat="1" x14ac:dyDescent="0.25">
      <c r="A20" s="38" t="s">
        <v>30</v>
      </c>
      <c r="B20" s="39" t="s">
        <v>31</v>
      </c>
      <c r="C20" s="40">
        <f>[3]Бюджет!$Q$170</f>
        <v>927.4</v>
      </c>
      <c r="D20" s="37"/>
      <c r="E20" s="37">
        <f>[3]Бюджет!$X$170</f>
        <v>927.4</v>
      </c>
      <c r="F20" s="37"/>
      <c r="G20" s="88">
        <f t="shared" ref="G20:G21" si="7">E20/C20</f>
        <v>1</v>
      </c>
      <c r="H20" s="37">
        <f>[4]Бюджет_2!$Q$142</f>
        <v>962.6</v>
      </c>
      <c r="I20" s="37"/>
      <c r="J20" s="43">
        <f t="shared" si="1"/>
        <v>35.200000000000045</v>
      </c>
      <c r="K20" s="45">
        <f t="shared" si="6"/>
        <v>3.7955574725037793E-2</v>
      </c>
      <c r="L20" s="43">
        <f t="shared" ref="L20:L21" si="8">H20-C20</f>
        <v>35.200000000000045</v>
      </c>
      <c r="M20" s="45">
        <f t="shared" ref="M20:M21" si="9">L20/C20</f>
        <v>3.7955574725037793E-2</v>
      </c>
    </row>
    <row r="21" spans="1:13" s="17" customFormat="1" x14ac:dyDescent="0.25">
      <c r="A21" s="38" t="s">
        <v>32</v>
      </c>
      <c r="B21" s="39" t="s">
        <v>33</v>
      </c>
      <c r="C21" s="40">
        <f>[3]Бюджет!$Q$175</f>
        <v>348.55200000000002</v>
      </c>
      <c r="D21" s="37"/>
      <c r="E21" s="37">
        <f>[3]Бюджет!$X$175</f>
        <v>348.55200000000002</v>
      </c>
      <c r="F21" s="37"/>
      <c r="G21" s="88">
        <f t="shared" si="7"/>
        <v>1</v>
      </c>
      <c r="H21" s="37">
        <f>[4]Бюджет_2!$Q$147</f>
        <v>218</v>
      </c>
      <c r="I21" s="37"/>
      <c r="J21" s="43">
        <f t="shared" si="1"/>
        <v>-130.55200000000002</v>
      </c>
      <c r="K21" s="45">
        <f t="shared" si="6"/>
        <v>-0.37455530308246693</v>
      </c>
      <c r="L21" s="43">
        <f t="shared" si="8"/>
        <v>-130.55200000000002</v>
      </c>
      <c r="M21" s="45">
        <f t="shared" si="9"/>
        <v>-0.37455530308246693</v>
      </c>
    </row>
    <row r="22" spans="1:13" s="17" customFormat="1" ht="30" x14ac:dyDescent="0.25">
      <c r="A22" s="31" t="s">
        <v>34</v>
      </c>
      <c r="B22" s="32" t="s">
        <v>35</v>
      </c>
      <c r="C22" s="33">
        <f>SUM(C23:C24)</f>
        <v>7033.7</v>
      </c>
      <c r="D22" s="34">
        <f>C22/C9</f>
        <v>5.9939845183672458E-3</v>
      </c>
      <c r="E22" s="33">
        <f>SUM(E23:E24)</f>
        <v>7033.7</v>
      </c>
      <c r="F22" s="34">
        <f>E22/E9</f>
        <v>6.0755149139661352E-3</v>
      </c>
      <c r="G22" s="34">
        <f>E22/C22</f>
        <v>1</v>
      </c>
      <c r="H22" s="33">
        <f>SUM(H23:H24)</f>
        <v>6529.5</v>
      </c>
      <c r="I22" s="34">
        <f>H22/H9</f>
        <v>7.39611122790738E-3</v>
      </c>
      <c r="J22" s="42">
        <f t="shared" si="1"/>
        <v>-504.19999999999982</v>
      </c>
      <c r="K22" s="44">
        <f t="shared" si="6"/>
        <v>-7.1683466738700796E-2</v>
      </c>
      <c r="L22" s="42">
        <f>H22-C22</f>
        <v>-504.19999999999982</v>
      </c>
      <c r="M22" s="44">
        <f>L22/C22</f>
        <v>-7.1683466738700796E-2</v>
      </c>
    </row>
    <row r="23" spans="1:13" s="17" customFormat="1" ht="30" customHeight="1" x14ac:dyDescent="0.25">
      <c r="A23" s="35" t="s">
        <v>36</v>
      </c>
      <c r="B23" s="36" t="s">
        <v>37</v>
      </c>
      <c r="C23" s="37">
        <f>[3]Бюджет!$Q$181</f>
        <v>6202.7</v>
      </c>
      <c r="D23" s="37"/>
      <c r="E23" s="37">
        <f>[3]Бюджет!$X$181</f>
        <v>6202.7</v>
      </c>
      <c r="F23" s="37"/>
      <c r="G23" s="88">
        <f t="shared" ref="G23:G24" si="10">E23/C23</f>
        <v>1</v>
      </c>
      <c r="H23" s="37">
        <f>[4]Бюджет_2!$Q$153</f>
        <v>6529.5</v>
      </c>
      <c r="I23" s="37"/>
      <c r="J23" s="43">
        <f t="shared" si="1"/>
        <v>326.80000000000018</v>
      </c>
      <c r="K23" s="45">
        <f t="shared" si="6"/>
        <v>5.2686733196833667E-2</v>
      </c>
      <c r="L23" s="43">
        <f>H23-C23</f>
        <v>326.80000000000018</v>
      </c>
      <c r="M23" s="45">
        <f>L23/C23</f>
        <v>5.2686733196833667E-2</v>
      </c>
    </row>
    <row r="24" spans="1:13" s="17" customFormat="1" x14ac:dyDescent="0.25">
      <c r="A24" s="35" t="s">
        <v>118</v>
      </c>
      <c r="B24" s="36" t="s">
        <v>119</v>
      </c>
      <c r="C24" s="37">
        <f>[3]Бюджет!$Q$198</f>
        <v>831</v>
      </c>
      <c r="D24" s="37"/>
      <c r="E24" s="37">
        <f>[3]Бюджет!$X$198</f>
        <v>831</v>
      </c>
      <c r="F24" s="37"/>
      <c r="G24" s="88">
        <f t="shared" si="10"/>
        <v>1</v>
      </c>
      <c r="H24" s="37"/>
      <c r="I24" s="37"/>
      <c r="J24" s="43"/>
      <c r="K24" s="45"/>
      <c r="L24" s="43"/>
      <c r="M24" s="45"/>
    </row>
    <row r="25" spans="1:13" s="17" customFormat="1" x14ac:dyDescent="0.25">
      <c r="A25" s="31" t="s">
        <v>38</v>
      </c>
      <c r="B25" s="32" t="s">
        <v>39</v>
      </c>
      <c r="C25" s="33">
        <f>SUM(C26:C33)</f>
        <v>57931.629000000001</v>
      </c>
      <c r="D25" s="34">
        <f>C25/C9</f>
        <v>4.9368225450302831E-2</v>
      </c>
      <c r="E25" s="33">
        <f>SUM(E26:E33)</f>
        <v>57931.629000000001</v>
      </c>
      <c r="F25" s="34">
        <f>E25/E9</f>
        <v>5.0039733849873196E-2</v>
      </c>
      <c r="G25" s="34">
        <f>E25/C25</f>
        <v>1</v>
      </c>
      <c r="H25" s="33">
        <f>SUM(H26:H33)</f>
        <v>45421.299999999996</v>
      </c>
      <c r="I25" s="34">
        <f>H25/H9</f>
        <v>5.1449726153020819E-2</v>
      </c>
      <c r="J25" s="42">
        <f t="shared" si="1"/>
        <v>-12510.329000000005</v>
      </c>
      <c r="K25" s="44">
        <f>J25/E25</f>
        <v>-0.21594989155233327</v>
      </c>
      <c r="L25" s="42">
        <f>H25-C25</f>
        <v>-12510.329000000005</v>
      </c>
      <c r="M25" s="44">
        <f>L25/C25</f>
        <v>-0.21594989155233327</v>
      </c>
    </row>
    <row r="26" spans="1:13" s="17" customFormat="1" x14ac:dyDescent="0.25">
      <c r="A26" s="35" t="s">
        <v>40</v>
      </c>
      <c r="B26" s="36" t="s">
        <v>41</v>
      </c>
      <c r="C26" s="37">
        <f>[3]Бюджет!$Q$204</f>
        <v>1470.1179999999999</v>
      </c>
      <c r="D26" s="37"/>
      <c r="E26" s="37">
        <f>[3]Бюджет!$X$204</f>
        <v>1470.1179999999999</v>
      </c>
      <c r="F26" s="37"/>
      <c r="G26" s="88">
        <f t="shared" ref="G26:G50" si="11">E26/C26</f>
        <v>1</v>
      </c>
      <c r="H26" s="37">
        <f>[4]Бюджет_2!$Q$168</f>
        <v>1593.7</v>
      </c>
      <c r="I26" s="37"/>
      <c r="J26" s="43">
        <f t="shared" si="1"/>
        <v>123.58200000000011</v>
      </c>
      <c r="K26" s="45">
        <f t="shared" ref="K26:K50" si="12">J26/E26</f>
        <v>8.4062639869724815E-2</v>
      </c>
      <c r="L26" s="43">
        <f t="shared" ref="L26:L28" si="13">H26-C26</f>
        <v>123.58200000000011</v>
      </c>
      <c r="M26" s="45">
        <f t="shared" ref="M26:M28" si="14">L26/C26</f>
        <v>8.4062639869724815E-2</v>
      </c>
    </row>
    <row r="27" spans="1:13" s="17" customFormat="1" hidden="1" x14ac:dyDescent="0.25">
      <c r="A27" s="35" t="s">
        <v>42</v>
      </c>
      <c r="B27" s="36" t="s">
        <v>43</v>
      </c>
      <c r="C27" s="37"/>
      <c r="D27" s="37"/>
      <c r="E27" s="37"/>
      <c r="F27" s="37"/>
      <c r="G27" s="88" t="e">
        <f t="shared" si="11"/>
        <v>#DIV/0!</v>
      </c>
      <c r="H27" s="37"/>
      <c r="I27" s="37"/>
      <c r="J27" s="43"/>
      <c r="K27" s="45"/>
      <c r="L27" s="43"/>
      <c r="M27" s="45"/>
    </row>
    <row r="28" spans="1:13" s="17" customFormat="1" x14ac:dyDescent="0.25">
      <c r="A28" s="35" t="s">
        <v>44</v>
      </c>
      <c r="B28" s="36" t="s">
        <v>45</v>
      </c>
      <c r="C28" s="37">
        <f>[3]Бюджет!$Q$212</f>
        <v>774</v>
      </c>
      <c r="D28" s="37"/>
      <c r="E28" s="37">
        <f>[3]Бюджет!$X$212</f>
        <v>774</v>
      </c>
      <c r="F28" s="37"/>
      <c r="G28" s="88">
        <f t="shared" si="11"/>
        <v>1</v>
      </c>
      <c r="H28" s="37">
        <f>[4]Бюджет_2!$Q$176</f>
        <v>1001.6</v>
      </c>
      <c r="I28" s="37"/>
      <c r="J28" s="43">
        <f t="shared" ref="J28:J45" si="15">H28-E28</f>
        <v>227.60000000000002</v>
      </c>
      <c r="K28" s="45">
        <f t="shared" si="12"/>
        <v>0.29405684754521966</v>
      </c>
      <c r="L28" s="43">
        <f t="shared" si="13"/>
        <v>227.60000000000002</v>
      </c>
      <c r="M28" s="45">
        <f t="shared" si="14"/>
        <v>0.29405684754521966</v>
      </c>
    </row>
    <row r="29" spans="1:13" s="17" customFormat="1" hidden="1" x14ac:dyDescent="0.25">
      <c r="A29" s="35" t="s">
        <v>46</v>
      </c>
      <c r="B29" s="36" t="s">
        <v>47</v>
      </c>
      <c r="C29" s="37"/>
      <c r="D29" s="37"/>
      <c r="E29" s="37"/>
      <c r="F29" s="37"/>
      <c r="G29" s="88" t="e">
        <f t="shared" si="11"/>
        <v>#DIV/0!</v>
      </c>
      <c r="H29" s="37"/>
      <c r="I29" s="37"/>
      <c r="J29" s="43">
        <f t="shared" si="15"/>
        <v>0</v>
      </c>
      <c r="K29" s="45"/>
      <c r="L29" s="43">
        <f t="shared" ref="L29:L56" si="16">J29-H29</f>
        <v>0</v>
      </c>
      <c r="M29" s="45"/>
    </row>
    <row r="30" spans="1:13" s="17" customFormat="1" x14ac:dyDescent="0.25">
      <c r="A30" s="35" t="s">
        <v>48</v>
      </c>
      <c r="B30" s="36" t="s">
        <v>49</v>
      </c>
      <c r="C30" s="37">
        <f>[3]Бюджет!$Q$223</f>
        <v>5311.3860000000004</v>
      </c>
      <c r="D30" s="37"/>
      <c r="E30" s="37">
        <f>[3]Бюджет!$X$223</f>
        <v>5311.3860000000004</v>
      </c>
      <c r="F30" s="37"/>
      <c r="G30" s="88">
        <f t="shared" si="11"/>
        <v>1</v>
      </c>
      <c r="H30" s="37">
        <f>[4]Бюджет_2!$Q$187</f>
        <v>1500</v>
      </c>
      <c r="I30" s="37"/>
      <c r="J30" s="43">
        <f t="shared" si="15"/>
        <v>-3811.3860000000004</v>
      </c>
      <c r="K30" s="45">
        <f t="shared" si="12"/>
        <v>-0.71758783865454334</v>
      </c>
      <c r="L30" s="43">
        <f t="shared" ref="L30:L33" si="17">H30-C30</f>
        <v>-3811.3860000000004</v>
      </c>
      <c r="M30" s="45">
        <f t="shared" ref="M30:M33" si="18">L30/C30</f>
        <v>-0.71758783865454334</v>
      </c>
    </row>
    <row r="31" spans="1:13" s="17" customFormat="1" x14ac:dyDescent="0.25">
      <c r="A31" s="35" t="s">
        <v>50</v>
      </c>
      <c r="B31" s="36" t="s">
        <v>51</v>
      </c>
      <c r="C31" s="37">
        <f>[3]Бюджет!$Q$236</f>
        <v>38555.411</v>
      </c>
      <c r="D31" s="37"/>
      <c r="E31" s="37">
        <f>[3]Бюджет!$X$236</f>
        <v>38555.411</v>
      </c>
      <c r="F31" s="37"/>
      <c r="G31" s="88">
        <f t="shared" si="11"/>
        <v>1</v>
      </c>
      <c r="H31" s="37">
        <f>[4]Бюджет_2!$Q$192</f>
        <v>26462</v>
      </c>
      <c r="I31" s="37"/>
      <c r="J31" s="43">
        <f t="shared" si="15"/>
        <v>-12093.411</v>
      </c>
      <c r="K31" s="45">
        <f t="shared" si="12"/>
        <v>-0.31366313278310015</v>
      </c>
      <c r="L31" s="43">
        <f t="shared" si="17"/>
        <v>-12093.411</v>
      </c>
      <c r="M31" s="45">
        <f t="shared" si="18"/>
        <v>-0.31366313278310015</v>
      </c>
    </row>
    <row r="32" spans="1:13" s="17" customFormat="1" x14ac:dyDescent="0.25">
      <c r="A32" s="35" t="s">
        <v>120</v>
      </c>
      <c r="B32" s="36" t="s">
        <v>121</v>
      </c>
      <c r="C32" s="37">
        <f>[3]Бюджет!$Q$248</f>
        <v>6315.8</v>
      </c>
      <c r="D32" s="37"/>
      <c r="E32" s="37">
        <f>[3]Бюджет!$X$248</f>
        <v>6315.8</v>
      </c>
      <c r="F32" s="37"/>
      <c r="G32" s="88">
        <f t="shared" si="11"/>
        <v>1</v>
      </c>
      <c r="H32" s="37">
        <f>[4]Бюджет_2!$Q$200</f>
        <v>10526.3</v>
      </c>
      <c r="I32" s="37"/>
      <c r="J32" s="43"/>
      <c r="K32" s="45"/>
      <c r="L32" s="43"/>
      <c r="M32" s="45"/>
    </row>
    <row r="33" spans="1:13" s="17" customFormat="1" x14ac:dyDescent="0.25">
      <c r="A33" s="35" t="s">
        <v>52</v>
      </c>
      <c r="B33" s="36" t="s">
        <v>53</v>
      </c>
      <c r="C33" s="37">
        <f>[3]Бюджет!$Q$257</f>
        <v>5504.9139999999998</v>
      </c>
      <c r="D33" s="37"/>
      <c r="E33" s="37">
        <f>[3]Бюджет!$X$257</f>
        <v>5504.9139999999998</v>
      </c>
      <c r="F33" s="37"/>
      <c r="G33" s="88">
        <f t="shared" si="11"/>
        <v>1</v>
      </c>
      <c r="H33" s="37">
        <f>[4]Бюджет_2!$Q$209</f>
        <v>4337.7</v>
      </c>
      <c r="I33" s="37"/>
      <c r="J33" s="43">
        <f t="shared" si="15"/>
        <v>-1167.2139999999999</v>
      </c>
      <c r="K33" s="45">
        <f t="shared" si="12"/>
        <v>-0.21203128695561821</v>
      </c>
      <c r="L33" s="43">
        <f t="shared" si="17"/>
        <v>-1167.2139999999999</v>
      </c>
      <c r="M33" s="45">
        <f t="shared" si="18"/>
        <v>-0.21203128695561821</v>
      </c>
    </row>
    <row r="34" spans="1:13" ht="25.5" customHeight="1" x14ac:dyDescent="0.25">
      <c r="A34" s="111" t="s">
        <v>115</v>
      </c>
      <c r="B34" s="113" t="s">
        <v>122</v>
      </c>
      <c r="C34" s="115" t="s">
        <v>164</v>
      </c>
      <c r="D34" s="116"/>
      <c r="E34" s="117" t="s">
        <v>165</v>
      </c>
      <c r="F34" s="118"/>
      <c r="G34" s="119"/>
      <c r="H34" s="115" t="s">
        <v>166</v>
      </c>
      <c r="I34" s="116"/>
      <c r="J34" s="109" t="s">
        <v>150</v>
      </c>
      <c r="K34" s="111" t="s">
        <v>151</v>
      </c>
      <c r="L34" s="111" t="s">
        <v>152</v>
      </c>
      <c r="M34" s="111" t="s">
        <v>153</v>
      </c>
    </row>
    <row r="35" spans="1:13" ht="25.5" x14ac:dyDescent="0.25">
      <c r="A35" s="112"/>
      <c r="B35" s="114"/>
      <c r="C35" s="70" t="s">
        <v>140</v>
      </c>
      <c r="D35" s="70" t="s">
        <v>141</v>
      </c>
      <c r="E35" s="70" t="s">
        <v>140</v>
      </c>
      <c r="F35" s="70" t="s">
        <v>141</v>
      </c>
      <c r="G35" s="70" t="s">
        <v>124</v>
      </c>
      <c r="H35" s="70" t="s">
        <v>140</v>
      </c>
      <c r="I35" s="70" t="s">
        <v>141</v>
      </c>
      <c r="J35" s="110"/>
      <c r="K35" s="112"/>
      <c r="L35" s="112"/>
      <c r="M35" s="112"/>
    </row>
    <row r="36" spans="1:13" x14ac:dyDescent="0.25">
      <c r="A36" s="89">
        <v>1</v>
      </c>
      <c r="B36" s="89">
        <v>2</v>
      </c>
      <c r="C36" s="27">
        <v>5</v>
      </c>
      <c r="D36" s="27">
        <v>6</v>
      </c>
      <c r="E36" s="27">
        <v>7</v>
      </c>
      <c r="F36" s="27">
        <v>8</v>
      </c>
      <c r="G36" s="27">
        <v>9</v>
      </c>
      <c r="H36" s="27">
        <v>10</v>
      </c>
      <c r="I36" s="27">
        <v>11</v>
      </c>
      <c r="J36" s="27">
        <v>12</v>
      </c>
      <c r="K36" s="27">
        <v>13</v>
      </c>
      <c r="L36" s="27">
        <v>14</v>
      </c>
      <c r="M36" s="27">
        <v>15</v>
      </c>
    </row>
    <row r="37" spans="1:13" s="17" customFormat="1" x14ac:dyDescent="0.25">
      <c r="A37" s="31" t="s">
        <v>54</v>
      </c>
      <c r="B37" s="32" t="s">
        <v>55</v>
      </c>
      <c r="C37" s="33">
        <f>SUM(C38:C40)</f>
        <v>123617.01800000001</v>
      </c>
      <c r="D37" s="34">
        <f>C37/C9</f>
        <v>0.10534405676937107</v>
      </c>
      <c r="E37" s="33">
        <f>SUM(E38:E40)</f>
        <v>123617.01800000001</v>
      </c>
      <c r="F37" s="34">
        <f>E37/E9</f>
        <v>0.10677695046405451</v>
      </c>
      <c r="G37" s="34">
        <f>E37/C37</f>
        <v>1</v>
      </c>
      <c r="H37" s="33">
        <f>SUM(H38:H40)</f>
        <v>35816.700000000004</v>
      </c>
      <c r="I37" s="34">
        <f>H37/H9</f>
        <v>4.0570380123530175E-2</v>
      </c>
      <c r="J37" s="42">
        <f t="shared" si="15"/>
        <v>-87800.317999999999</v>
      </c>
      <c r="K37" s="44">
        <f>J37/E37</f>
        <v>-0.71026076684684303</v>
      </c>
      <c r="L37" s="42">
        <f>H37-C37</f>
        <v>-87800.317999999999</v>
      </c>
      <c r="M37" s="44">
        <f>L37/C37</f>
        <v>-0.71026076684684303</v>
      </c>
    </row>
    <row r="38" spans="1:13" s="17" customFormat="1" x14ac:dyDescent="0.25">
      <c r="A38" s="35" t="s">
        <v>56</v>
      </c>
      <c r="B38" s="36" t="s">
        <v>57</v>
      </c>
      <c r="C38" s="37">
        <f>[3]Бюджет!$Q$272</f>
        <v>18137.599999999999</v>
      </c>
      <c r="D38" s="37"/>
      <c r="E38" s="37">
        <f>[3]Бюджет!$X$272</f>
        <v>18137.599999999999</v>
      </c>
      <c r="F38" s="37"/>
      <c r="G38" s="88">
        <f t="shared" si="11"/>
        <v>1</v>
      </c>
      <c r="H38" s="37">
        <f>[4]Бюджет_2!$Q$224</f>
        <v>6089.1</v>
      </c>
      <c r="I38" s="37"/>
      <c r="J38" s="43">
        <f t="shared" si="15"/>
        <v>-12048.499999999998</v>
      </c>
      <c r="K38" s="45">
        <f t="shared" si="12"/>
        <v>-0.66428303634438945</v>
      </c>
      <c r="L38" s="43">
        <f t="shared" ref="L38:L40" si="19">H38-C38</f>
        <v>-12048.499999999998</v>
      </c>
      <c r="M38" s="45">
        <f t="shared" ref="M38:M40" si="20">L38/C38</f>
        <v>-0.66428303634438945</v>
      </c>
    </row>
    <row r="39" spans="1:13" s="17" customFormat="1" x14ac:dyDescent="0.25">
      <c r="A39" s="35" t="s">
        <v>58</v>
      </c>
      <c r="B39" s="36" t="s">
        <v>59</v>
      </c>
      <c r="C39" s="37">
        <f>[3]Бюджет!$Q$280</f>
        <v>94504.317999999999</v>
      </c>
      <c r="D39" s="37"/>
      <c r="E39" s="37">
        <f>[3]Бюджет!$X$280</f>
        <v>94504.317999999999</v>
      </c>
      <c r="F39" s="37"/>
      <c r="G39" s="88">
        <f t="shared" si="11"/>
        <v>1</v>
      </c>
      <c r="H39" s="37">
        <f>[4]Бюджет_2!$Q$229</f>
        <v>18675.2</v>
      </c>
      <c r="I39" s="37"/>
      <c r="J39" s="43">
        <f t="shared" si="15"/>
        <v>-75829.118000000002</v>
      </c>
      <c r="K39" s="45">
        <f t="shared" si="12"/>
        <v>-0.80238786549414598</v>
      </c>
      <c r="L39" s="43">
        <f t="shared" si="19"/>
        <v>-75829.118000000002</v>
      </c>
      <c r="M39" s="45">
        <f t="shared" si="20"/>
        <v>-0.80238786549414598</v>
      </c>
    </row>
    <row r="40" spans="1:13" s="17" customFormat="1" x14ac:dyDescent="0.25">
      <c r="A40" s="35" t="s">
        <v>60</v>
      </c>
      <c r="B40" s="36" t="s">
        <v>61</v>
      </c>
      <c r="C40" s="37">
        <f>[3]Бюджет!$Q$316</f>
        <v>10975.1</v>
      </c>
      <c r="D40" s="37"/>
      <c r="E40" s="37">
        <f>[3]Бюджет!$X$316</f>
        <v>10975.1</v>
      </c>
      <c r="F40" s="37"/>
      <c r="G40" s="88">
        <f t="shared" si="11"/>
        <v>1</v>
      </c>
      <c r="H40" s="37">
        <f>[4]Бюджет_2!$Q$241</f>
        <v>11052.4</v>
      </c>
      <c r="I40" s="37"/>
      <c r="J40" s="43">
        <f t="shared" si="15"/>
        <v>77.299999999999272</v>
      </c>
      <c r="K40" s="45">
        <f t="shared" si="12"/>
        <v>7.0432160071433767E-3</v>
      </c>
      <c r="L40" s="43">
        <f t="shared" si="19"/>
        <v>77.299999999999272</v>
      </c>
      <c r="M40" s="45">
        <f t="shared" si="20"/>
        <v>7.0432160071433767E-3</v>
      </c>
    </row>
    <row r="41" spans="1:13" s="17" customFormat="1" x14ac:dyDescent="0.25">
      <c r="A41" s="31" t="s">
        <v>62</v>
      </c>
      <c r="B41" s="32" t="s">
        <v>63</v>
      </c>
      <c r="C41" s="33">
        <f>C42</f>
        <v>352</v>
      </c>
      <c r="D41" s="34">
        <f>C41/C9</f>
        <v>2.9996766288941393E-4</v>
      </c>
      <c r="E41" s="33">
        <f>E42</f>
        <v>352</v>
      </c>
      <c r="F41" s="34">
        <f>E41/E9</f>
        <v>3.0404783395880967E-4</v>
      </c>
      <c r="G41" s="34">
        <f>E41/C41</f>
        <v>1</v>
      </c>
      <c r="H41" s="33">
        <f>H42</f>
        <v>356</v>
      </c>
      <c r="I41" s="34">
        <f>H41/H9</f>
        <v>4.032491916892606E-4</v>
      </c>
      <c r="J41" s="42">
        <f t="shared" si="15"/>
        <v>4</v>
      </c>
      <c r="K41" s="44">
        <f t="shared" si="12"/>
        <v>1.1363636363636364E-2</v>
      </c>
      <c r="L41" s="42">
        <f>H41-C41</f>
        <v>4</v>
      </c>
      <c r="M41" s="44">
        <f>L41/C41</f>
        <v>1.1363636363636364E-2</v>
      </c>
    </row>
    <row r="42" spans="1:13" s="17" customFormat="1" ht="30" x14ac:dyDescent="0.25">
      <c r="A42" s="35" t="s">
        <v>64</v>
      </c>
      <c r="B42" s="36" t="s">
        <v>65</v>
      </c>
      <c r="C42" s="37">
        <f>[3]Бюджет!$Q$325</f>
        <v>352</v>
      </c>
      <c r="D42" s="37"/>
      <c r="E42" s="37">
        <f>[3]Бюджет!$X$325</f>
        <v>352</v>
      </c>
      <c r="F42" s="37"/>
      <c r="G42" s="88">
        <f t="shared" si="11"/>
        <v>1</v>
      </c>
      <c r="H42" s="37">
        <f>[4]Бюджет_2!$Q$257</f>
        <v>356</v>
      </c>
      <c r="I42" s="37"/>
      <c r="J42" s="43">
        <f t="shared" si="15"/>
        <v>4</v>
      </c>
      <c r="K42" s="45">
        <f t="shared" si="12"/>
        <v>1.1363636363636364E-2</v>
      </c>
      <c r="L42" s="43">
        <f>H42-C42</f>
        <v>4</v>
      </c>
      <c r="M42" s="45">
        <f>L42/C42</f>
        <v>1.1363636363636364E-2</v>
      </c>
    </row>
    <row r="43" spans="1:13" s="17" customFormat="1" x14ac:dyDescent="0.25">
      <c r="A43" s="31" t="s">
        <v>66</v>
      </c>
      <c r="B43" s="32" t="s">
        <v>67</v>
      </c>
      <c r="C43" s="33">
        <f>SUM(C44:C48)</f>
        <v>617224.56599999999</v>
      </c>
      <c r="D43" s="34">
        <f>C43/C9</f>
        <v>0.52598696176407045</v>
      </c>
      <c r="E43" s="33">
        <f>SUM(E44:E48)</f>
        <v>608392.59935000003</v>
      </c>
      <c r="F43" s="34">
        <f>E43/E9</f>
        <v>0.52551264780948137</v>
      </c>
      <c r="G43" s="34">
        <f>E43/C43</f>
        <v>0.98569083744148966</v>
      </c>
      <c r="H43" s="33">
        <f>SUM(H44:H48)</f>
        <v>469156.90000000008</v>
      </c>
      <c r="I43" s="34">
        <f>H43/H9</f>
        <v>0.53142455252932397</v>
      </c>
      <c r="J43" s="42">
        <f t="shared" si="15"/>
        <v>-139235.69934999995</v>
      </c>
      <c r="K43" s="44">
        <f>J43/E43</f>
        <v>-0.22885830547373168</v>
      </c>
      <c r="L43" s="42">
        <f>H43-C43</f>
        <v>-148067.66599999991</v>
      </c>
      <c r="M43" s="44">
        <f>L43/C43</f>
        <v>-0.23989269733635313</v>
      </c>
    </row>
    <row r="44" spans="1:13" s="17" customFormat="1" x14ac:dyDescent="0.25">
      <c r="A44" s="35" t="s">
        <v>68</v>
      </c>
      <c r="B44" s="36" t="s">
        <v>69</v>
      </c>
      <c r="C44" s="37">
        <f>[3]Бюджет!$Q$333</f>
        <v>256286.514</v>
      </c>
      <c r="D44" s="37"/>
      <c r="E44" s="37">
        <f>[3]Бюджет!$X$333</f>
        <v>254128.61836800002</v>
      </c>
      <c r="F44" s="37"/>
      <c r="G44" s="88">
        <f t="shared" si="11"/>
        <v>0.99158014365125757</v>
      </c>
      <c r="H44" s="37">
        <f>[4]Бюджет_2!$Q$263</f>
        <v>114367.7</v>
      </c>
      <c r="I44" s="37"/>
      <c r="J44" s="43">
        <f t="shared" si="15"/>
        <v>-139760.91836800001</v>
      </c>
      <c r="K44" s="45">
        <f t="shared" si="12"/>
        <v>-0.5499613513249193</v>
      </c>
      <c r="L44" s="43">
        <f t="shared" ref="L44:L48" si="21">H44-C44</f>
        <v>-141918.81400000001</v>
      </c>
      <c r="M44" s="45">
        <f t="shared" ref="M44:M48" si="22">L44/C44</f>
        <v>-0.5537506120981458</v>
      </c>
    </row>
    <row r="45" spans="1:13" s="17" customFormat="1" x14ac:dyDescent="0.25">
      <c r="A45" s="35" t="s">
        <v>70</v>
      </c>
      <c r="B45" s="36" t="s">
        <v>71</v>
      </c>
      <c r="C45" s="37">
        <f>[3]Бюджет!$Q$374</f>
        <v>297308.2</v>
      </c>
      <c r="D45" s="37"/>
      <c r="E45" s="37">
        <f>[3]Бюджет!$X$374</f>
        <v>291768.16239699995</v>
      </c>
      <c r="F45" s="37"/>
      <c r="G45" s="88">
        <f t="shared" si="11"/>
        <v>0.98136601142181723</v>
      </c>
      <c r="H45" s="37">
        <f>[4]Бюджет_2!$Q$287</f>
        <v>302779.2</v>
      </c>
      <c r="I45" s="37"/>
      <c r="J45" s="43">
        <f t="shared" si="15"/>
        <v>11011.037603000063</v>
      </c>
      <c r="K45" s="45">
        <f t="shared" si="12"/>
        <v>3.7738996306312826E-2</v>
      </c>
      <c r="L45" s="43">
        <f t="shared" si="21"/>
        <v>5471</v>
      </c>
      <c r="M45" s="45">
        <f t="shared" si="22"/>
        <v>1.84017797020062E-2</v>
      </c>
    </row>
    <row r="46" spans="1:13" s="17" customFormat="1" x14ac:dyDescent="0.25">
      <c r="A46" s="35" t="s">
        <v>133</v>
      </c>
      <c r="B46" s="36" t="s">
        <v>134</v>
      </c>
      <c r="C46" s="37">
        <f>[3]Бюджет!$Q$414</f>
        <v>41719.591999999997</v>
      </c>
      <c r="D46" s="37"/>
      <c r="E46" s="37">
        <f>[3]Бюджет!$X$414</f>
        <v>40685.336929999998</v>
      </c>
      <c r="F46" s="37"/>
      <c r="G46" s="88">
        <f t="shared" si="11"/>
        <v>0.9752093675796254</v>
      </c>
      <c r="H46" s="37">
        <f>[4]Бюджет_2!$Q$312</f>
        <v>39329.9</v>
      </c>
      <c r="I46" s="37"/>
      <c r="J46" s="43">
        <f t="shared" ref="J46" si="23">H46-E46</f>
        <v>-1355.4369299999962</v>
      </c>
      <c r="K46" s="60">
        <f t="shared" ref="K46" si="24">J46/E46</f>
        <v>-3.3315121178228282E-2</v>
      </c>
      <c r="L46" s="43">
        <f t="shared" ref="L46" si="25">H46-C46</f>
        <v>-2389.6919999999955</v>
      </c>
      <c r="M46" s="60">
        <f t="shared" ref="M46" si="26">L46/C46</f>
        <v>-5.7279850675433154E-2</v>
      </c>
    </row>
    <row r="47" spans="1:13" s="17" customFormat="1" x14ac:dyDescent="0.25">
      <c r="A47" s="35" t="s">
        <v>72</v>
      </c>
      <c r="B47" s="36" t="s">
        <v>73</v>
      </c>
      <c r="C47" s="37">
        <f>[3]Бюджет!$Q$437</f>
        <v>5383.1109999999999</v>
      </c>
      <c r="D47" s="37"/>
      <c r="E47" s="37">
        <f>[3]Бюджет!$X$437</f>
        <v>5383.1109999999999</v>
      </c>
      <c r="F47" s="37"/>
      <c r="G47" s="88">
        <f t="shared" si="11"/>
        <v>1</v>
      </c>
      <c r="H47" s="37">
        <f>[4]Бюджет_2!$Q$331</f>
        <v>5504.4</v>
      </c>
      <c r="I47" s="37"/>
      <c r="J47" s="43">
        <f t="shared" ref="J47:J68" si="27">H47-E47</f>
        <v>121.28899999999976</v>
      </c>
      <c r="K47" s="45">
        <f t="shared" si="12"/>
        <v>2.2531394949871879E-2</v>
      </c>
      <c r="L47" s="43">
        <f t="shared" si="21"/>
        <v>121.28899999999976</v>
      </c>
      <c r="M47" s="45">
        <f t="shared" si="22"/>
        <v>2.2531394949871879E-2</v>
      </c>
    </row>
    <row r="48" spans="1:13" s="17" customFormat="1" x14ac:dyDescent="0.25">
      <c r="A48" s="35" t="s">
        <v>74</v>
      </c>
      <c r="B48" s="36" t="s">
        <v>75</v>
      </c>
      <c r="C48" s="37">
        <f>[3]Бюджет!$Q$454</f>
        <v>16527.149000000001</v>
      </c>
      <c r="D48" s="37"/>
      <c r="E48" s="37">
        <f>[3]Бюджет!$X$454</f>
        <v>16427.370654999999</v>
      </c>
      <c r="F48" s="37"/>
      <c r="G48" s="88">
        <f t="shared" si="11"/>
        <v>0.9939627612118701</v>
      </c>
      <c r="H48" s="37">
        <f>[4]Бюджет_2!$Q$348</f>
        <v>7175.7</v>
      </c>
      <c r="I48" s="37"/>
      <c r="J48" s="43">
        <f t="shared" si="27"/>
        <v>-9251.6706549999981</v>
      </c>
      <c r="K48" s="45">
        <f t="shared" si="12"/>
        <v>-0.56318633391181605</v>
      </c>
      <c r="L48" s="43">
        <f t="shared" si="21"/>
        <v>-9351.4490000000005</v>
      </c>
      <c r="M48" s="45">
        <f t="shared" si="22"/>
        <v>-0.56582348231990887</v>
      </c>
    </row>
    <row r="49" spans="1:13" s="17" customFormat="1" x14ac:dyDescent="0.25">
      <c r="A49" s="31" t="s">
        <v>76</v>
      </c>
      <c r="B49" s="32" t="s">
        <v>77</v>
      </c>
      <c r="C49" s="33">
        <f>C50</f>
        <v>51814.96</v>
      </c>
      <c r="D49" s="34">
        <f>C49/C9</f>
        <v>4.4155717198603596E-2</v>
      </c>
      <c r="E49" s="33">
        <f>E50</f>
        <v>51557.618798000003</v>
      </c>
      <c r="F49" s="34">
        <f>E49/E9</f>
        <v>4.4534040680698606E-2</v>
      </c>
      <c r="G49" s="34">
        <f>E49/C49</f>
        <v>0.99503345748023364</v>
      </c>
      <c r="H49" s="33">
        <f>H50</f>
        <v>46130.3</v>
      </c>
      <c r="I49" s="34">
        <f>H49/H9</f>
        <v>5.2252826369053651E-2</v>
      </c>
      <c r="J49" s="42">
        <f t="shared" si="27"/>
        <v>-5427.3187980000002</v>
      </c>
      <c r="K49" s="44">
        <f>J49/E49</f>
        <v>-0.10526705702340415</v>
      </c>
      <c r="L49" s="42">
        <f>H49-C49</f>
        <v>-5684.6599999999962</v>
      </c>
      <c r="M49" s="44">
        <f>L49/C49</f>
        <v>-0.10971078622853316</v>
      </c>
    </row>
    <row r="50" spans="1:13" s="17" customFormat="1" x14ac:dyDescent="0.25">
      <c r="A50" s="35" t="s">
        <v>78</v>
      </c>
      <c r="B50" s="36" t="s">
        <v>79</v>
      </c>
      <c r="C50" s="37">
        <f>[3]Бюджет!$Q$508</f>
        <v>51814.96</v>
      </c>
      <c r="D50" s="37"/>
      <c r="E50" s="37">
        <f>[3]Бюджет!$X$508</f>
        <v>51557.618798000003</v>
      </c>
      <c r="F50" s="37"/>
      <c r="G50" s="88">
        <f t="shared" si="11"/>
        <v>0.99503345748023364</v>
      </c>
      <c r="H50" s="37">
        <f>[4]Бюджет_2!$Q$387</f>
        <v>46130.3</v>
      </c>
      <c r="I50" s="37"/>
      <c r="J50" s="43">
        <f t="shared" si="27"/>
        <v>-5427.3187980000002</v>
      </c>
      <c r="K50" s="45">
        <f t="shared" si="12"/>
        <v>-0.10526705702340415</v>
      </c>
      <c r="L50" s="43">
        <f>H50-C50</f>
        <v>-5684.6599999999962</v>
      </c>
      <c r="M50" s="45">
        <f>L50/C50</f>
        <v>-0.10971078622853316</v>
      </c>
    </row>
    <row r="51" spans="1:13" s="17" customFormat="1" hidden="1" x14ac:dyDescent="0.25">
      <c r="A51" s="31" t="s">
        <v>80</v>
      </c>
      <c r="B51" s="32" t="s">
        <v>81</v>
      </c>
      <c r="C51" s="33">
        <f>SUM(C52:C56)</f>
        <v>0</v>
      </c>
      <c r="D51" s="33"/>
      <c r="E51" s="33">
        <f>SUM(E52:E56)</f>
        <v>0</v>
      </c>
      <c r="F51" s="33"/>
      <c r="G51" s="33"/>
      <c r="H51" s="33">
        <f>SUM(H52:H56)</f>
        <v>0</v>
      </c>
      <c r="I51" s="33"/>
      <c r="J51" s="43">
        <f t="shared" si="27"/>
        <v>0</v>
      </c>
      <c r="K51" s="43">
        <f t="shared" ref="K51:K56" si="28">I51-F51</f>
        <v>0</v>
      </c>
      <c r="L51" s="43">
        <f t="shared" si="16"/>
        <v>0</v>
      </c>
      <c r="M51" s="43">
        <f t="shared" ref="M51:M56" si="29">K51-I51</f>
        <v>0</v>
      </c>
    </row>
    <row r="52" spans="1:13" s="17" customFormat="1" hidden="1" x14ac:dyDescent="0.25">
      <c r="A52" s="35" t="s">
        <v>82</v>
      </c>
      <c r="B52" s="36" t="s">
        <v>83</v>
      </c>
      <c r="C52" s="37"/>
      <c r="D52" s="37"/>
      <c r="E52" s="37"/>
      <c r="F52" s="37"/>
      <c r="G52" s="37"/>
      <c r="H52" s="37"/>
      <c r="I52" s="37"/>
      <c r="J52" s="43">
        <f t="shared" si="27"/>
        <v>0</v>
      </c>
      <c r="K52" s="43">
        <f t="shared" si="28"/>
        <v>0</v>
      </c>
      <c r="L52" s="43">
        <f t="shared" si="16"/>
        <v>0</v>
      </c>
      <c r="M52" s="43">
        <f t="shared" si="29"/>
        <v>0</v>
      </c>
    </row>
    <row r="53" spans="1:13" s="17" customFormat="1" hidden="1" x14ac:dyDescent="0.25">
      <c r="A53" s="35" t="s">
        <v>84</v>
      </c>
      <c r="B53" s="36" t="s">
        <v>85</v>
      </c>
      <c r="C53" s="37"/>
      <c r="D53" s="37"/>
      <c r="E53" s="37"/>
      <c r="F53" s="37"/>
      <c r="G53" s="37"/>
      <c r="H53" s="37"/>
      <c r="I53" s="37"/>
      <c r="J53" s="43">
        <f t="shared" si="27"/>
        <v>0</v>
      </c>
      <c r="K53" s="43">
        <f t="shared" si="28"/>
        <v>0</v>
      </c>
      <c r="L53" s="43">
        <f t="shared" si="16"/>
        <v>0</v>
      </c>
      <c r="M53" s="43">
        <f t="shared" si="29"/>
        <v>0</v>
      </c>
    </row>
    <row r="54" spans="1:13" s="17" customFormat="1" hidden="1" x14ac:dyDescent="0.25">
      <c r="A54" s="35" t="s">
        <v>86</v>
      </c>
      <c r="B54" s="36" t="s">
        <v>87</v>
      </c>
      <c r="C54" s="37"/>
      <c r="D54" s="37"/>
      <c r="E54" s="37"/>
      <c r="F54" s="37"/>
      <c r="G54" s="37"/>
      <c r="H54" s="37"/>
      <c r="I54" s="37"/>
      <c r="J54" s="43">
        <f t="shared" si="27"/>
        <v>0</v>
      </c>
      <c r="K54" s="43">
        <f t="shared" si="28"/>
        <v>0</v>
      </c>
      <c r="L54" s="43">
        <f t="shared" si="16"/>
        <v>0</v>
      </c>
      <c r="M54" s="43">
        <f t="shared" si="29"/>
        <v>0</v>
      </c>
    </row>
    <row r="55" spans="1:13" s="17" customFormat="1" ht="30" hidden="1" x14ac:dyDescent="0.25">
      <c r="A55" s="35" t="s">
        <v>88</v>
      </c>
      <c r="B55" s="36" t="s">
        <v>89</v>
      </c>
      <c r="C55" s="37"/>
      <c r="D55" s="37"/>
      <c r="E55" s="37"/>
      <c r="F55" s="37"/>
      <c r="G55" s="37"/>
      <c r="H55" s="37"/>
      <c r="I55" s="37"/>
      <c r="J55" s="43">
        <f t="shared" si="27"/>
        <v>0</v>
      </c>
      <c r="K55" s="43">
        <f t="shared" si="28"/>
        <v>0</v>
      </c>
      <c r="L55" s="43">
        <f t="shared" si="16"/>
        <v>0</v>
      </c>
      <c r="M55" s="43">
        <f t="shared" si="29"/>
        <v>0</v>
      </c>
    </row>
    <row r="56" spans="1:13" s="17" customFormat="1" hidden="1" x14ac:dyDescent="0.25">
      <c r="A56" s="35" t="s">
        <v>90</v>
      </c>
      <c r="B56" s="36" t="s">
        <v>91</v>
      </c>
      <c r="C56" s="37"/>
      <c r="D56" s="37"/>
      <c r="E56" s="37"/>
      <c r="F56" s="37"/>
      <c r="G56" s="37"/>
      <c r="H56" s="37"/>
      <c r="I56" s="37"/>
      <c r="J56" s="43">
        <f t="shared" si="27"/>
        <v>0</v>
      </c>
      <c r="K56" s="43">
        <f t="shared" si="28"/>
        <v>0</v>
      </c>
      <c r="L56" s="43">
        <f t="shared" si="16"/>
        <v>0</v>
      </c>
      <c r="M56" s="43">
        <f t="shared" si="29"/>
        <v>0</v>
      </c>
    </row>
    <row r="57" spans="1:13" s="17" customFormat="1" x14ac:dyDescent="0.25">
      <c r="A57" s="31" t="s">
        <v>92</v>
      </c>
      <c r="B57" s="32" t="s">
        <v>93</v>
      </c>
      <c r="C57" s="33">
        <f>SUM(C58:C62)</f>
        <v>76095.133000000002</v>
      </c>
      <c r="D57" s="34">
        <f>C57/C9</f>
        <v>6.4846815918378167E-2</v>
      </c>
      <c r="E57" s="33">
        <f>SUM(E58:E62)</f>
        <v>76032.229300999999</v>
      </c>
      <c r="F57" s="34">
        <f>E57/E9</f>
        <v>6.5674530198944869E-2</v>
      </c>
      <c r="G57" s="34">
        <f>E57/C57</f>
        <v>0.9991733545035002</v>
      </c>
      <c r="H57" s="33">
        <f>SUM(H58:H62)</f>
        <v>73482.399999999994</v>
      </c>
      <c r="I57" s="34">
        <f>H57/H9</f>
        <v>8.3235164054457647E-2</v>
      </c>
      <c r="J57" s="42">
        <f t="shared" si="27"/>
        <v>-2549.8293010000052</v>
      </c>
      <c r="K57" s="44">
        <f>J57/E57</f>
        <v>-3.3536163866846783E-2</v>
      </c>
      <c r="L57" s="42">
        <f>H57-C57</f>
        <v>-2612.7330000000075</v>
      </c>
      <c r="M57" s="44">
        <f>L57/C57</f>
        <v>-3.4335086844516159E-2</v>
      </c>
    </row>
    <row r="58" spans="1:13" s="17" customFormat="1" x14ac:dyDescent="0.25">
      <c r="A58" s="35" t="s">
        <v>94</v>
      </c>
      <c r="B58" s="36" t="s">
        <v>95</v>
      </c>
      <c r="C58" s="37">
        <f>[3]Бюджет!$Q$580+[3]Бюджет!$Q$46</f>
        <v>1529.6</v>
      </c>
      <c r="D58" s="37"/>
      <c r="E58" s="37">
        <f>[3]Бюджет!$X$580+[3]Бюджет!$X$46</f>
        <v>1529.6</v>
      </c>
      <c r="F58" s="37"/>
      <c r="G58" s="88">
        <f t="shared" ref="G58:G62" si="30">E58/C58</f>
        <v>1</v>
      </c>
      <c r="H58" s="37">
        <f>[4]Бюджет_2!$Q$434</f>
        <v>1610</v>
      </c>
      <c r="I58" s="37"/>
      <c r="J58" s="43">
        <f t="shared" si="27"/>
        <v>80.400000000000091</v>
      </c>
      <c r="K58" s="45">
        <f t="shared" ref="K58:K62" si="31">J58/E58</f>
        <v>5.2562761506276215E-2</v>
      </c>
      <c r="L58" s="43">
        <f t="shared" ref="L58:L62" si="32">H58-C58</f>
        <v>80.400000000000091</v>
      </c>
      <c r="M58" s="45">
        <f t="shared" ref="M58:M62" si="33">L58/C58</f>
        <v>5.2562761506276215E-2</v>
      </c>
    </row>
    <row r="59" spans="1:13" s="17" customFormat="1" x14ac:dyDescent="0.25">
      <c r="A59" s="35" t="s">
        <v>96</v>
      </c>
      <c r="B59" s="36" t="s">
        <v>97</v>
      </c>
      <c r="C59" s="37">
        <f>[3]Бюджет!$Q$588</f>
        <v>35413.633000000002</v>
      </c>
      <c r="D59" s="37"/>
      <c r="E59" s="37">
        <f>[3]Бюджет!$X$588</f>
        <v>35350.729300999999</v>
      </c>
      <c r="F59" s="37"/>
      <c r="G59" s="88">
        <f t="shared" si="30"/>
        <v>0.9982237434097766</v>
      </c>
      <c r="H59" s="37">
        <f>[4]Бюджет_2!$Q$439</f>
        <v>36017.599999999999</v>
      </c>
      <c r="I59" s="37"/>
      <c r="J59" s="43">
        <f t="shared" si="27"/>
        <v>666.87069899999915</v>
      </c>
      <c r="K59" s="45">
        <f t="shared" si="31"/>
        <v>1.8864411348399952E-2</v>
      </c>
      <c r="L59" s="43">
        <f t="shared" si="32"/>
        <v>603.96699999999691</v>
      </c>
      <c r="M59" s="45">
        <f t="shared" si="33"/>
        <v>1.7054646723198293E-2</v>
      </c>
    </row>
    <row r="60" spans="1:13" s="17" customFormat="1" x14ac:dyDescent="0.25">
      <c r="A60" s="35" t="s">
        <v>98</v>
      </c>
      <c r="B60" s="36" t="s">
        <v>99</v>
      </c>
      <c r="C60" s="37">
        <f>[3]Бюджет!$Q$604</f>
        <v>4661.6000000000004</v>
      </c>
      <c r="D60" s="37"/>
      <c r="E60" s="37">
        <f>[3]Бюджет!$X$604</f>
        <v>4661.6000000000004</v>
      </c>
      <c r="F60" s="37"/>
      <c r="G60" s="88">
        <f t="shared" si="30"/>
        <v>1</v>
      </c>
      <c r="H60" s="37">
        <f>[4]Бюджет_2!$Q$453</f>
        <v>2643.3</v>
      </c>
      <c r="I60" s="37"/>
      <c r="J60" s="43">
        <f t="shared" si="27"/>
        <v>-2018.3000000000002</v>
      </c>
      <c r="K60" s="45">
        <f t="shared" si="31"/>
        <v>-0.43296293118242662</v>
      </c>
      <c r="L60" s="43">
        <f t="shared" si="32"/>
        <v>-2018.3000000000002</v>
      </c>
      <c r="M60" s="45">
        <f t="shared" si="33"/>
        <v>-0.43296293118242662</v>
      </c>
    </row>
    <row r="61" spans="1:13" s="17" customFormat="1" x14ac:dyDescent="0.25">
      <c r="A61" s="35" t="s">
        <v>100</v>
      </c>
      <c r="B61" s="36" t="s">
        <v>101</v>
      </c>
      <c r="C61" s="37">
        <f>[3]Бюджет!$Q$621</f>
        <v>33886.800000000003</v>
      </c>
      <c r="D61" s="37"/>
      <c r="E61" s="37">
        <f>[3]Бюджет!$X$621</f>
        <v>33886.800000000003</v>
      </c>
      <c r="F61" s="37"/>
      <c r="G61" s="88">
        <f t="shared" si="30"/>
        <v>1</v>
      </c>
      <c r="H61" s="37">
        <f>[4]Бюджет_2!$Q$467</f>
        <v>32546</v>
      </c>
      <c r="I61" s="37"/>
      <c r="J61" s="43">
        <f t="shared" si="27"/>
        <v>-1340.8000000000029</v>
      </c>
      <c r="K61" s="45">
        <f t="shared" si="31"/>
        <v>-3.9567029049659537E-2</v>
      </c>
      <c r="L61" s="43">
        <f t="shared" si="32"/>
        <v>-1340.8000000000029</v>
      </c>
      <c r="M61" s="45">
        <f t="shared" si="33"/>
        <v>-3.9567029049659537E-2</v>
      </c>
    </row>
    <row r="62" spans="1:13" s="17" customFormat="1" x14ac:dyDescent="0.25">
      <c r="A62" s="35" t="s">
        <v>102</v>
      </c>
      <c r="B62" s="36" t="s">
        <v>103</v>
      </c>
      <c r="C62" s="37">
        <f>[3]Бюджет!$Q$628</f>
        <v>603.5</v>
      </c>
      <c r="D62" s="37"/>
      <c r="E62" s="37">
        <f>[3]Бюджет!$X$628</f>
        <v>603.5</v>
      </c>
      <c r="F62" s="37"/>
      <c r="G62" s="88">
        <f t="shared" si="30"/>
        <v>1</v>
      </c>
      <c r="H62" s="37">
        <f>[4]Бюджет_2!$Q$474</f>
        <v>665.5</v>
      </c>
      <c r="I62" s="37"/>
      <c r="J62" s="43">
        <f t="shared" si="27"/>
        <v>62</v>
      </c>
      <c r="K62" s="45">
        <f t="shared" si="31"/>
        <v>0.10273405136702568</v>
      </c>
      <c r="L62" s="43">
        <f t="shared" si="32"/>
        <v>62</v>
      </c>
      <c r="M62" s="45">
        <f t="shared" si="33"/>
        <v>0.10273405136702568</v>
      </c>
    </row>
    <row r="63" spans="1:13" s="17" customFormat="1" x14ac:dyDescent="0.25">
      <c r="A63" s="31" t="s">
        <v>104</v>
      </c>
      <c r="B63" s="32" t="s">
        <v>105</v>
      </c>
      <c r="C63" s="33">
        <f>SUM(C64:C65)</f>
        <v>50483.194000000003</v>
      </c>
      <c r="D63" s="34">
        <f>C63/C9</f>
        <v>4.3020811702763874E-2</v>
      </c>
      <c r="E63" s="33">
        <f>SUM(E64:E65)</f>
        <v>43888.256999999998</v>
      </c>
      <c r="F63" s="34">
        <f>E63/E9</f>
        <v>3.7909458741697634E-2</v>
      </c>
      <c r="G63" s="34">
        <f>E63/C63</f>
        <v>0.86936371339737328</v>
      </c>
      <c r="H63" s="33">
        <f>SUM(H64:H65)</f>
        <v>14972</v>
      </c>
      <c r="I63" s="34">
        <f>H63/H9</f>
        <v>1.6959120499920252E-2</v>
      </c>
      <c r="J63" s="42">
        <f t="shared" si="27"/>
        <v>-28916.256999999998</v>
      </c>
      <c r="K63" s="44">
        <f>J63/E63</f>
        <v>-0.65886091124557533</v>
      </c>
      <c r="L63" s="42">
        <f>H63-C63</f>
        <v>-35511.194000000003</v>
      </c>
      <c r="M63" s="44">
        <f>L63/C63</f>
        <v>-0.7034260550154573</v>
      </c>
    </row>
    <row r="64" spans="1:13" s="17" customFormat="1" hidden="1" x14ac:dyDescent="0.25">
      <c r="A64" s="38" t="s">
        <v>106</v>
      </c>
      <c r="B64" s="39" t="s">
        <v>107</v>
      </c>
      <c r="C64" s="40"/>
      <c r="D64" s="37"/>
      <c r="E64" s="37"/>
      <c r="F64" s="37"/>
      <c r="G64" s="40"/>
      <c r="H64" s="40"/>
      <c r="I64" s="37"/>
      <c r="J64" s="43">
        <f t="shared" si="27"/>
        <v>0</v>
      </c>
      <c r="K64" s="45"/>
      <c r="L64" s="43">
        <f t="shared" ref="L64:L65" si="34">H64-C64</f>
        <v>0</v>
      </c>
      <c r="M64" s="45"/>
    </row>
    <row r="65" spans="1:13" s="17" customFormat="1" x14ac:dyDescent="0.25">
      <c r="A65" s="38" t="s">
        <v>108</v>
      </c>
      <c r="B65" s="39" t="s">
        <v>109</v>
      </c>
      <c r="C65" s="40">
        <f>[3]Бюджет!$Q$644</f>
        <v>50483.194000000003</v>
      </c>
      <c r="D65" s="37"/>
      <c r="E65" s="37">
        <f>[3]Бюджет!$X$644</f>
        <v>43888.256999999998</v>
      </c>
      <c r="F65" s="37"/>
      <c r="G65" s="88">
        <f t="shared" ref="G65" si="35">E65/C65</f>
        <v>0.86936371339737328</v>
      </c>
      <c r="H65" s="37">
        <f>[4]Бюджет_2!$Q$490</f>
        <v>14972</v>
      </c>
      <c r="I65" s="37"/>
      <c r="J65" s="43">
        <f t="shared" si="27"/>
        <v>-28916.256999999998</v>
      </c>
      <c r="K65" s="45">
        <f t="shared" ref="K65" si="36">J65/E65</f>
        <v>-0.65886091124557533</v>
      </c>
      <c r="L65" s="43">
        <f t="shared" si="34"/>
        <v>-35511.194000000003</v>
      </c>
      <c r="M65" s="45">
        <f t="shared" ref="M65" si="37">L65/C65</f>
        <v>-0.7034260550154573</v>
      </c>
    </row>
    <row r="66" spans="1:13" s="17" customFormat="1" ht="45" x14ac:dyDescent="0.25">
      <c r="A66" s="31" t="s">
        <v>110</v>
      </c>
      <c r="B66" s="32" t="s">
        <v>111</v>
      </c>
      <c r="C66" s="33">
        <f>SUM(C67:C68)</f>
        <v>104038.9</v>
      </c>
      <c r="D66" s="34">
        <f>C66/C9</f>
        <v>8.8659959325526824E-2</v>
      </c>
      <c r="E66" s="33">
        <f>SUM(E67:E68)</f>
        <v>104038.9</v>
      </c>
      <c r="F66" s="34">
        <f>E66/E9</f>
        <v>8.9865915319480683E-2</v>
      </c>
      <c r="G66" s="34">
        <f>E66/C66</f>
        <v>1</v>
      </c>
      <c r="H66" s="33">
        <f>SUM(H67:H68)</f>
        <v>108419.2</v>
      </c>
      <c r="I66" s="34">
        <f>H66/H9</f>
        <v>0.12280886169549518</v>
      </c>
      <c r="J66" s="42">
        <f t="shared" si="27"/>
        <v>4380.3000000000029</v>
      </c>
      <c r="K66" s="44">
        <f>J66/E66</f>
        <v>4.2102521268487104E-2</v>
      </c>
      <c r="L66" s="42">
        <f>H66-C66</f>
        <v>4380.3000000000029</v>
      </c>
      <c r="M66" s="44">
        <f>L66/C66</f>
        <v>4.2102521268487104E-2</v>
      </c>
    </row>
    <row r="67" spans="1:13" s="17" customFormat="1" ht="30" x14ac:dyDescent="0.25">
      <c r="A67" s="38" t="s">
        <v>112</v>
      </c>
      <c r="B67" s="39" t="s">
        <v>173</v>
      </c>
      <c r="C67" s="40">
        <f>[3]Бюджет!$Q$671</f>
        <v>31945.200000000001</v>
      </c>
      <c r="D67" s="37"/>
      <c r="E67" s="37">
        <f>[3]Бюджет!$X$671</f>
        <v>31945.200000000001</v>
      </c>
      <c r="F67" s="37"/>
      <c r="G67" s="88">
        <f t="shared" ref="G67:G68" si="38">E67/C67</f>
        <v>1</v>
      </c>
      <c r="H67" s="37">
        <f>[4]Бюджет_2!$Q$512</f>
        <v>33851.699999999997</v>
      </c>
      <c r="I67" s="37"/>
      <c r="J67" s="43">
        <f t="shared" si="27"/>
        <v>1906.4999999999964</v>
      </c>
      <c r="K67" s="45">
        <f t="shared" ref="K67:K68" si="39">J67/E67</f>
        <v>5.9680327560948009E-2</v>
      </c>
      <c r="L67" s="43">
        <f t="shared" ref="L67:L68" si="40">H67-C67</f>
        <v>1906.4999999999964</v>
      </c>
      <c r="M67" s="45">
        <f t="shared" ref="M67:M68" si="41">L67/C67</f>
        <v>5.9680327560948009E-2</v>
      </c>
    </row>
    <row r="68" spans="1:13" s="17" customFormat="1" x14ac:dyDescent="0.25">
      <c r="A68" s="38" t="s">
        <v>113</v>
      </c>
      <c r="B68" s="39" t="s">
        <v>114</v>
      </c>
      <c r="C68" s="40">
        <f>[3]Бюджет!$Q$676</f>
        <v>72093.7</v>
      </c>
      <c r="D68" s="37"/>
      <c r="E68" s="37">
        <f>[3]Бюджет!$X$676</f>
        <v>72093.7</v>
      </c>
      <c r="F68" s="37"/>
      <c r="G68" s="88">
        <f t="shared" si="38"/>
        <v>1</v>
      </c>
      <c r="H68" s="37">
        <f>[4]Бюджет_2!$Q$517</f>
        <v>74567.5</v>
      </c>
      <c r="I68" s="37"/>
      <c r="J68" s="43">
        <f t="shared" si="27"/>
        <v>2473.8000000000029</v>
      </c>
      <c r="K68" s="45">
        <f t="shared" si="39"/>
        <v>3.431367789418497E-2</v>
      </c>
      <c r="L68" s="43">
        <f t="shared" si="40"/>
        <v>2473.8000000000029</v>
      </c>
      <c r="M68" s="45">
        <f t="shared" si="41"/>
        <v>3.431367789418497E-2</v>
      </c>
    </row>
    <row r="69" spans="1:13" s="17" customFormat="1" x14ac:dyDescent="0.25">
      <c r="J69" s="41"/>
      <c r="K69" s="41"/>
      <c r="L69" s="41"/>
      <c r="M69" s="41"/>
    </row>
    <row r="70" spans="1:13" s="17" customFormat="1" x14ac:dyDescent="0.25">
      <c r="J70" s="41"/>
      <c r="K70" s="41"/>
      <c r="L70" s="41"/>
      <c r="M70" s="41"/>
    </row>
  </sheetData>
  <mergeCells count="22">
    <mergeCell ref="K1:M1"/>
    <mergeCell ref="M6:M7"/>
    <mergeCell ref="A6:A7"/>
    <mergeCell ref="B6:B7"/>
    <mergeCell ref="A4:M4"/>
    <mergeCell ref="H6:I6"/>
    <mergeCell ref="A5:K5"/>
    <mergeCell ref="C6:D6"/>
    <mergeCell ref="E6:G6"/>
    <mergeCell ref="J6:J7"/>
    <mergeCell ref="K6:K7"/>
    <mergeCell ref="L6:L7"/>
    <mergeCell ref="K2:M2"/>
    <mergeCell ref="J34:J35"/>
    <mergeCell ref="K34:K35"/>
    <mergeCell ref="L34:L35"/>
    <mergeCell ref="M34:M35"/>
    <mergeCell ref="A34:A35"/>
    <mergeCell ref="B34:B35"/>
    <mergeCell ref="C34:D34"/>
    <mergeCell ref="E34:G34"/>
    <mergeCell ref="H34:I34"/>
  </mergeCells>
  <pageMargins left="0.39370078740157483" right="0.39370078740157483" top="0.59055118110236227" bottom="0.59055118110236227" header="0.31496062992125984" footer="0.31496062992125984"/>
  <pageSetup paperSize="9" scale="86" fitToHeight="2" orientation="landscape" verticalDpi="0" r:id="rId1"/>
  <ignoredErrors>
    <ignoredError sqref="A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Доходы</vt:lpstr>
      <vt:lpstr>Расходы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Довгучиц</dc:creator>
  <cp:lastModifiedBy>Пользователь</cp:lastModifiedBy>
  <cp:lastPrinted>2019-12-06T03:01:35Z</cp:lastPrinted>
  <dcterms:created xsi:type="dcterms:W3CDTF">2012-12-06T07:18:49Z</dcterms:created>
  <dcterms:modified xsi:type="dcterms:W3CDTF">2020-08-06T04:56:03Z</dcterms:modified>
</cp:coreProperties>
</file>